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activeTab="0"/>
  </bookViews>
  <sheets>
    <sheet name="ROZP" sheetId="1" r:id="rId1"/>
    <sheet name="známky" sheetId="2" r:id="rId2"/>
    <sheet name="CH" sheetId="3" r:id="rId3"/>
    <sheet name="TOB" sheetId="4" r:id="rId4"/>
    <sheet name="VHT" sheetId="5" r:id="rId5"/>
    <sheet name="sekcie" sheetId="6" r:id="rId6"/>
    <sheet name="pel" sheetId="7" r:id="rId7"/>
    <sheet name="Hárok1" sheetId="8" r:id="rId8"/>
  </sheets>
  <definedNames/>
  <calcPr fullCalcOnLoad="1"/>
</workbook>
</file>

<file path=xl/sharedStrings.xml><?xml version="1.0" encoding="utf-8"?>
<sst xmlns="http://schemas.openxmlformats.org/spreadsheetml/2006/main" count="422" uniqueCount="360">
  <si>
    <t>Klub slovenských turistov, Záborského 33, 831 03  BRATISLAVA</t>
  </si>
  <si>
    <t>A.) PRÍJMY</t>
  </si>
  <si>
    <t>p.č.</t>
  </si>
  <si>
    <t>popis</t>
  </si>
  <si>
    <t>vlastné</t>
  </si>
  <si>
    <t>dotácie</t>
  </si>
  <si>
    <t>Účelová dotácia z Ministerstva na značenie TZT</t>
  </si>
  <si>
    <r>
      <t>Podiel z členských známok  4</t>
    </r>
    <r>
      <rPr>
        <b/>
        <sz val="11"/>
        <color indexed="8"/>
        <rFont val="Calibri"/>
        <family val="2"/>
      </rPr>
      <t>0%</t>
    </r>
  </si>
  <si>
    <t>poistné členov</t>
  </si>
  <si>
    <t>Nájomné zo Zbojníckej chaty</t>
  </si>
  <si>
    <t>Nájomné z Chaty pri Zelenom plese</t>
  </si>
  <si>
    <t>Nájomné z Chaty pod Rysmi</t>
  </si>
  <si>
    <t>Nájomné z Chaty M. R. Štefánika</t>
  </si>
  <si>
    <t>Slovak Telekom prenájom na Chate pri Zelenom plese</t>
  </si>
  <si>
    <t>Príjmy spolu</t>
  </si>
  <si>
    <t>B.) VÝDAVKY</t>
  </si>
  <si>
    <t>I.</t>
  </si>
  <si>
    <t>činnosť sekcií</t>
  </si>
  <si>
    <t>3.7.sekcia značenia</t>
  </si>
  <si>
    <t>činnosť komisií</t>
  </si>
  <si>
    <t>4.1. organizačná</t>
  </si>
  <si>
    <t xml:space="preserve">4.2 majetková, zasadnutia, </t>
  </si>
  <si>
    <t>4.3. učebno-metodická</t>
  </si>
  <si>
    <t>4.4. klasifikačná</t>
  </si>
  <si>
    <t>4.5. propagačná, vytlačenie propagačných materiálov</t>
  </si>
  <si>
    <t>4.6. medzinárodná, zasadanie dvojstranné stretnutia</t>
  </si>
  <si>
    <t>4.7. ekonomická</t>
  </si>
  <si>
    <t>4.8. kontólna</t>
  </si>
  <si>
    <t>značenie TZT - účelová dotácia z MŠ</t>
  </si>
  <si>
    <r>
      <t xml:space="preserve">rokovanie delegácie KST a KČT, MTSZ, PTTK, </t>
    </r>
    <r>
      <rPr>
        <sz val="11"/>
        <color indexed="8"/>
        <rFont val="Calibri"/>
        <family val="2"/>
      </rPr>
      <t>ÖTK</t>
    </r>
  </si>
  <si>
    <t>II.</t>
  </si>
  <si>
    <t>Podujatia KST</t>
  </si>
  <si>
    <t>III.</t>
  </si>
  <si>
    <t>Činnosť sekretariátu a prevádzkové náklady</t>
  </si>
  <si>
    <t>mzdy + odvody zamestnancov</t>
  </si>
  <si>
    <t>stravné lístky zamestnancov</t>
  </si>
  <si>
    <t>dom KST (elektrina, plyn, vodné-stočné, údržba, opravy)</t>
  </si>
  <si>
    <t>poštovné a rozmnožovanie</t>
  </si>
  <si>
    <t>kancelárske potreby, materiál a drobné nákupy, občerstvenie</t>
  </si>
  <si>
    <t>vedenie účtovníctva + auditori</t>
  </si>
  <si>
    <t>bankové poplatky</t>
  </si>
  <si>
    <t>tlač, rozdelenie a distribúcia kalendára KST a PDF súbor</t>
  </si>
  <si>
    <t xml:space="preserve"> </t>
  </si>
  <si>
    <t xml:space="preserve">IV. </t>
  </si>
  <si>
    <t>Poistenie majetku</t>
  </si>
  <si>
    <t xml:space="preserve">V. </t>
  </si>
  <si>
    <t>Poistenie členov</t>
  </si>
  <si>
    <t xml:space="preserve">VI. </t>
  </si>
  <si>
    <t>Dane z nehnuteľností</t>
  </si>
  <si>
    <t xml:space="preserve">VII. </t>
  </si>
  <si>
    <t xml:space="preserve">podiel 2% dane z príjmu </t>
  </si>
  <si>
    <t xml:space="preserve">VIII. </t>
  </si>
  <si>
    <t>Prenájom pozemkov</t>
  </si>
  <si>
    <t>IX.</t>
  </si>
  <si>
    <t>IX. Opravy tatranských chát TCH, CHZP, ZCH, CHR, CHMRŠ</t>
  </si>
  <si>
    <t>X.</t>
  </si>
  <si>
    <t>XII.</t>
  </si>
  <si>
    <t>členský príspevok do medzinárodných organizácií</t>
  </si>
  <si>
    <t>XII. 1.  IVV</t>
  </si>
  <si>
    <t>XII. 2. ERA-EWV</t>
  </si>
  <si>
    <t>Spolu výdavky</t>
  </si>
  <si>
    <t xml:space="preserve">C.) KAPITÁLOVÉ  PRÍJMY </t>
  </si>
  <si>
    <t>predaj chaty Kokava</t>
  </si>
  <si>
    <t>Činnosť VZ, VV KST, sekcií, komisií</t>
  </si>
  <si>
    <t>Typ známky</t>
  </si>
  <si>
    <t>Počet známok (ks)</t>
  </si>
  <si>
    <t>Hodnota pre ústredie (€/ks)</t>
  </si>
  <si>
    <t>€</t>
  </si>
  <si>
    <t>Čestný člen 0.00€</t>
  </si>
  <si>
    <t>Spolu</t>
  </si>
  <si>
    <t>Známka na podporu chát 7.00€</t>
  </si>
  <si>
    <t>Celkom:</t>
  </si>
  <si>
    <t>SPOLU</t>
  </si>
  <si>
    <t>chata</t>
  </si>
  <si>
    <t>ZCH</t>
  </si>
  <si>
    <t>TCH</t>
  </si>
  <si>
    <t>CHZP</t>
  </si>
  <si>
    <t>CHMRŠ</t>
  </si>
  <si>
    <t>CHpR</t>
  </si>
  <si>
    <t>40. festival Ľudia a hory</t>
  </si>
  <si>
    <t>Prevádzkové náklady - tatranské chaty</t>
  </si>
  <si>
    <t>značenie VUC, OOCR, LESY SR</t>
  </si>
  <si>
    <t xml:space="preserve">sekcia mládeže  =  preteky TOB </t>
  </si>
  <si>
    <t>2a.</t>
  </si>
  <si>
    <t xml:space="preserve">zmluva BOZP a P0(aj chaty), zdrav. Služba. Ochrana osob. údajov, </t>
  </si>
  <si>
    <t xml:space="preserve">Podiel 2% dane z príjmov </t>
  </si>
  <si>
    <t>ŠKOLENIA :</t>
  </si>
  <si>
    <t>mesačná faktúra EE</t>
  </si>
  <si>
    <t>mesačná faktúra plyn</t>
  </si>
  <si>
    <t>mesačná faktúra voda</t>
  </si>
  <si>
    <t>ceny s DPH</t>
  </si>
  <si>
    <t>mes. N</t>
  </si>
  <si>
    <t>prenájom pozemkov</t>
  </si>
  <si>
    <t xml:space="preserve">poistenie </t>
  </si>
  <si>
    <t>ostatné Chaty a KST</t>
  </si>
  <si>
    <t>Základné 11.00€</t>
  </si>
  <si>
    <t>Deti do 15 rokov 5.00€</t>
  </si>
  <si>
    <t>Študenti (okrem externistov)7.00€</t>
  </si>
  <si>
    <t>Dôchodcovia do 69 rokov 7.00€</t>
  </si>
  <si>
    <t>Dôchodcovia 70 rokov a viac 5.00€</t>
  </si>
  <si>
    <t>ZŤP 5.00€</t>
  </si>
  <si>
    <t>Pešia turistika</t>
  </si>
  <si>
    <t>Lyžiarska turistika</t>
  </si>
  <si>
    <t>cykloturistika</t>
  </si>
  <si>
    <t>VHT</t>
  </si>
  <si>
    <t>vodná turistika</t>
  </si>
  <si>
    <t>sekcia mládeže</t>
  </si>
  <si>
    <t>jazdecká turistika</t>
  </si>
  <si>
    <t>Národný výstup na Kriváň</t>
  </si>
  <si>
    <t>ročné KST</t>
  </si>
  <si>
    <t>€ r.2021</t>
  </si>
  <si>
    <t>Energie 2021</t>
  </si>
  <si>
    <t>5 € spolu</t>
  </si>
  <si>
    <t xml:space="preserve">školenia vrátane seminárov </t>
  </si>
  <si>
    <t>7. chodníkom Jozefa Dekreta Matejovie Duchonka Kulháň</t>
  </si>
  <si>
    <t xml:space="preserve">4. Medzinárodný letný zraz turistov krajín V4, Ustrzyky Górne Bieszczady (PL)  </t>
  </si>
  <si>
    <t xml:space="preserve">57. Stretnutie čitateľov časopisu Krásy Slovenska, Malinô Brdo, Veľká Fatra </t>
  </si>
  <si>
    <t>68. Celoslovenský zraz KST a 51. stretnutie TOM, Slovenský raj</t>
  </si>
  <si>
    <t>Odoslané členské známky KST, stav k 30.11.2021</t>
  </si>
  <si>
    <t>KST40% v €/ks</t>
  </si>
  <si>
    <t>€   ústredie</t>
  </si>
  <si>
    <t>Správa majetku, stretnutia s chatármi</t>
  </si>
  <si>
    <t>3.1.pešia turistika-zasadnutia, organizačné štáby,volebný aktív</t>
  </si>
  <si>
    <t>3.2.lyžiarska turistika-zasadnutia, organizačný štáb, volebný aktív</t>
  </si>
  <si>
    <t>3.3. cykloturistika-zasadnutia, organizačný štáb, volebný aktív</t>
  </si>
  <si>
    <t>3.4. VHT zasadnutia, organizačný štáb, volebný aktív</t>
  </si>
  <si>
    <t>3.5.vodná turistika-zasadnutia, organizačný štáb, volebný aktív</t>
  </si>
  <si>
    <t xml:space="preserve">3.8. jazdecká turistika, volebný aktív </t>
  </si>
  <si>
    <t>3.9 sekcia histórie turistiky, volebný aktív</t>
  </si>
  <si>
    <t>Návrh rozpočtu - rozpis pretekov 2022</t>
  </si>
  <si>
    <t>dátum</t>
  </si>
  <si>
    <t>miesto</t>
  </si>
  <si>
    <t>suma</t>
  </si>
  <si>
    <t>zodpovedný</t>
  </si>
  <si>
    <t>jan.- febr.</t>
  </si>
  <si>
    <t>Zimné turistické preteky (na bežkách)</t>
  </si>
  <si>
    <t>Kysuce</t>
  </si>
  <si>
    <t>M.Maxianová</t>
  </si>
  <si>
    <t>22.4.</t>
  </si>
  <si>
    <t>Aktív</t>
  </si>
  <si>
    <t>Ružomberok</t>
  </si>
  <si>
    <t>30.4.</t>
  </si>
  <si>
    <t>TOB zmiešaných dvojíc</t>
  </si>
  <si>
    <t>7.5.</t>
  </si>
  <si>
    <t>14.5.</t>
  </si>
  <si>
    <t>21.5.</t>
  </si>
  <si>
    <t>1.kolo SP TOB, zasadnutie sekcie</t>
  </si>
  <si>
    <t>Bátovce</t>
  </si>
  <si>
    <t>I.Gašpar</t>
  </si>
  <si>
    <t>28.5.</t>
  </si>
  <si>
    <t>Krajské kolá KE,PO</t>
  </si>
  <si>
    <t>Košická Belá/Svit</t>
  </si>
  <si>
    <t>K.Danielová/ L.Kalasz</t>
  </si>
  <si>
    <t>4.6.</t>
  </si>
  <si>
    <t>Krajské kolá NR,TN,BA</t>
  </si>
  <si>
    <t>I.Gašpar/Ľ. Calpaš/ T.Dominik</t>
  </si>
  <si>
    <t>11.6.</t>
  </si>
  <si>
    <r>
      <rPr>
        <b/>
        <sz val="11"/>
        <color indexed="8"/>
        <rFont val="Calibri"/>
        <family val="2"/>
      </rPr>
      <t>2.kolo SP</t>
    </r>
    <r>
      <rPr>
        <b/>
        <sz val="11"/>
        <color indexed="8"/>
        <rFont val="Calibri"/>
        <family val="2"/>
      </rPr>
      <t xml:space="preserve"> TOB, zasadnutie sekcie</t>
    </r>
  </si>
  <si>
    <t>Trebišov/ Námestovo</t>
  </si>
  <si>
    <t>A.Taššová/J.Ivanová</t>
  </si>
  <si>
    <t>18.6.</t>
  </si>
  <si>
    <t xml:space="preserve">Krajské kolo ZA </t>
  </si>
  <si>
    <t>Nesluša /Turzovka</t>
  </si>
  <si>
    <t>K.Ďurišová/M.Mudríková</t>
  </si>
  <si>
    <t>24.6.</t>
  </si>
  <si>
    <r>
      <rPr>
        <b/>
        <sz val="11"/>
        <color indexed="8"/>
        <rFont val="Calibri"/>
        <family val="2"/>
      </rPr>
      <t>3.kolo SP</t>
    </r>
    <r>
      <rPr>
        <b/>
        <sz val="11"/>
        <color indexed="8"/>
        <rFont val="Calibri"/>
        <family val="2"/>
      </rPr>
      <t xml:space="preserve"> TOB, zasadnutie sekcie</t>
    </r>
  </si>
  <si>
    <t>Košice/ Zborov nad Bystricou</t>
  </si>
  <si>
    <t>S.Andrasi/ J.Harnasová</t>
  </si>
  <si>
    <t>Prázdniny</t>
  </si>
  <si>
    <t>Školenie???</t>
  </si>
  <si>
    <t>?</t>
  </si>
  <si>
    <t>3.9.</t>
  </si>
  <si>
    <t>MSR TOB+ vyhodnotenie SP, zasadnutie sekcie</t>
  </si>
  <si>
    <t>Kysucké Nové Mesto/ Svit</t>
  </si>
  <si>
    <t>K.Ďurišová / L.Kalasz</t>
  </si>
  <si>
    <t>10.9.</t>
  </si>
  <si>
    <t>17.9.</t>
  </si>
  <si>
    <t>24.9.</t>
  </si>
  <si>
    <t>MM TOB (repretričká, štartovné)</t>
  </si>
  <si>
    <t xml:space="preserve">predseda sekcie </t>
  </si>
  <si>
    <t xml:space="preserve">doplnenie materiálu, tlač preukazov </t>
  </si>
  <si>
    <t>Sekcia TOB</t>
  </si>
  <si>
    <t>1.10.</t>
  </si>
  <si>
    <t>8.10.</t>
  </si>
  <si>
    <t xml:space="preserve">Štafetový TOB </t>
  </si>
  <si>
    <t>Turistický trial (beh, cyklo, splav)?</t>
  </si>
  <si>
    <t>Cykloturistické preteky?</t>
  </si>
  <si>
    <t>3.6.sekcia mládeže-zasadnutia, volebný aktív</t>
  </si>
  <si>
    <t>40% na chaty</t>
  </si>
  <si>
    <t>PLAN 2022 :</t>
  </si>
  <si>
    <t>dohody o vykonaní práce + zmluvy  dobrovoľníci</t>
  </si>
  <si>
    <t>55. Vysokohorský zraz KST</t>
  </si>
  <si>
    <t>51. Zraz mladých vodákov KST</t>
  </si>
  <si>
    <t>44. Zraz cykloturistov KST</t>
  </si>
  <si>
    <r>
      <t xml:space="preserve">                                </t>
    </r>
    <r>
      <rPr>
        <b/>
        <sz val="12"/>
        <color indexed="8"/>
        <rFont val="Times New Roman"/>
        <family val="1"/>
      </rPr>
      <t xml:space="preserve">ROZPOČET  SEKCIE  VhT  KST  NA  ROK  2022.   </t>
    </r>
  </si>
  <si>
    <r>
      <t>I.</t>
    </r>
    <r>
      <rPr>
        <b/>
        <sz val="7"/>
        <color indexed="8"/>
        <rFont val="Times New Roman"/>
        <family val="1"/>
      </rPr>
      <t xml:space="preserve">                </t>
    </r>
    <r>
      <rPr>
        <b/>
        <sz val="12"/>
        <color indexed="8"/>
        <rFont val="Times New Roman"/>
        <family val="1"/>
      </rPr>
      <t>PRÍJMY:</t>
    </r>
  </si>
  <si>
    <t>I.1., VV KST - Kurz Inštruktorov VhT I.st. /lektori Z 6 os., L 6 os.,/................ 2 485,- €</t>
  </si>
  <si>
    <t>I.2., VV KST  Kurz Inštruktorov, frekv. ubytovanie, stravné ........................... 2 877,- €</t>
  </si>
  <si>
    <t>I.3., Zrazové poplatky 54. Zraz VhT KST /250 účastníkov x 6,- €/ .................. 1 500,- €</t>
  </si>
  <si>
    <t>I.4., VV KST - Aktív Sekcie VhT ......................................................................    450,- €</t>
  </si>
  <si>
    <t>I.5., VV KST – 55. Zraz VhT /odznaky, magnetky a pod./.................................   800,- €</t>
  </si>
  <si>
    <t>I.6., VV KST – Zasadania sekcie VhT /III. X. 2022 /........................................    830,- €</t>
  </si>
  <si>
    <t>I.7., VV KST – Zasadanie OŠ 54. Zrazu VhT /V. 2022 / ....................................  420,- €</t>
  </si>
  <si>
    <t xml:space="preserve">I.8., VV KST - 42. ročník festivalu Ľudia a hory ................................................   800,- €  </t>
  </si>
  <si>
    <t>Spolu príjmy ..................................................................................................... 10 162,- €</t>
  </si>
  <si>
    <r>
      <t>II.</t>
    </r>
    <r>
      <rPr>
        <b/>
        <sz val="7"/>
        <color indexed="8"/>
        <rFont val="Times New Roman"/>
        <family val="1"/>
      </rPr>
      <t xml:space="preserve">              </t>
    </r>
    <r>
      <rPr>
        <b/>
        <sz val="12"/>
        <color indexed="8"/>
        <rFont val="Times New Roman"/>
        <family val="1"/>
      </rPr>
      <t>VÝDAVKY:</t>
    </r>
  </si>
  <si>
    <t>II.1., Kurz Inštruktorov VhT I.st. lektori: .....................................................    2485,- €</t>
  </si>
  <si>
    <t xml:space="preserve">         zima, 6 os. leto, 6 os. :           ubytovanie 2 x 6 x 3 x 20 = 720,- €</t>
  </si>
  <si>
    <t xml:space="preserve">                                                        stravné          2 x 6 x 35,9 = 431,- €</t>
  </si>
  <si>
    <t xml:space="preserve">                                                        cestovné                  Z + L = 650,- €</t>
  </si>
  <si>
    <t xml:space="preserve">                                                        strata času 191 hod x 3,58 = 684,- €</t>
  </si>
  <si>
    <t xml:space="preserve">II.2., Kurz Inštruktorov VhT I.st. frekventanti.................................................. 2 877,- €  </t>
  </si>
  <si>
    <t xml:space="preserve">         Zima 15 frekv., leto 15 frekv.: ubytovanie 2 x 15 x 3 x 20 = 1800,- €</t>
  </si>
  <si>
    <t xml:space="preserve">                                                           stravné          2 x 15 x 35,9 = 1077,- €</t>
  </si>
  <si>
    <t>II.3., Aktív Sekcie VhT ....................................................................................     450,- €</t>
  </si>
  <si>
    <t>II.4., 55. Zraz VhT /odznaky, magnetky a pod/..................................................   800,- €</t>
  </si>
  <si>
    <t>II.5., Zasadania VV sekcie VhT /III., X. 2022 /...............................................      830,- €</t>
  </si>
  <si>
    <t>II.6., Zasadanie OŠ 55. Zrazu VhT /V. 2022 / ....................................................  420,- €</t>
  </si>
  <si>
    <t>II.7., 55. Zraz VhT organizačný štáb ..................................................................   900,- €</t>
  </si>
  <si>
    <t>II.8., 55. Zraz VhT - MTZ zrazu .........................................................................   350,- €</t>
  </si>
  <si>
    <t>II.9., 42. ročník festivalu Ľudia a hory ...............................................................   800,- €</t>
  </si>
  <si>
    <t>II.10., MTZ VV sekcie VhT- papier, pošta, kopírovanie,</t>
  </si>
  <si>
    <t>Spolu výdavky ..................................................................................................  10 162,- €</t>
  </si>
  <si>
    <t xml:space="preserve">                                                                               Predseda sekcie VhT KST</t>
  </si>
  <si>
    <t>Ing Letavay Poslal vo WORDE</t>
  </si>
  <si>
    <t>Moja poznámky :</t>
  </si>
  <si>
    <t>Návrh rozpočtu sekcie LT KST na rok 2022</t>
  </si>
  <si>
    <t>školenie inštruktorov LT 1. stupňa pre organizátorov zimného zrazu (prípadne pre záujemcov z celého Slovenska)</t>
  </si>
  <si>
    <t xml:space="preserve">Volebný aktív LT  </t>
  </si>
  <si>
    <t xml:space="preserve">Na činnosť sekcie </t>
  </si>
  <si>
    <t xml:space="preserve"> za sekciu LT:  Ľ. Škumát  predseda sekcie LT</t>
  </si>
  <si>
    <t xml:space="preserve">        cca </t>
  </si>
  <si>
    <t>SEKCIA PT rok 2022</t>
  </si>
  <si>
    <t>ČINNOSŤ SEKCIE</t>
  </si>
  <si>
    <t>Zasadnutie sekcie:cestovné,stravné</t>
  </si>
  <si>
    <t>poštovné,drobný nákup.</t>
  </si>
  <si>
    <t>Aktív predsedov RR  PT</t>
  </si>
  <si>
    <t>Stretnutie expedičnej turistiky</t>
  </si>
  <si>
    <t>Stretnutia org. štábov</t>
  </si>
  <si>
    <t>Odznaky PT/ dotlač CV III,II stupňa/</t>
  </si>
  <si>
    <t>Odznaky VOPT</t>
  </si>
  <si>
    <t>Školenie, seminár Inštruktor PT</t>
  </si>
  <si>
    <t>Spolupráca PT KST a KČT</t>
  </si>
  <si>
    <t>Otvorenie turistickej sezóny</t>
  </si>
  <si>
    <t>zraz odznaky</t>
  </si>
  <si>
    <t>zasadnutie štábu</t>
  </si>
  <si>
    <t xml:space="preserve">           kanc. potreby a pod. ...............................................................................  250,- €                                                                 </t>
  </si>
  <si>
    <t>V rámci ťažkých časov COVID robiť zasadnutia on line</t>
  </si>
  <si>
    <t>I.polrok</t>
  </si>
  <si>
    <t>II.polrok</t>
  </si>
  <si>
    <t>spolu</t>
  </si>
  <si>
    <t>S P O L U</t>
  </si>
  <si>
    <t>Sekcia PT navrhuje na :</t>
  </si>
  <si>
    <t>Letný zraz</t>
  </si>
  <si>
    <t>Stretnutie čitateľov Krás Slovenska</t>
  </si>
  <si>
    <t>Stretnutie priaznivcov KST</t>
  </si>
  <si>
    <t>Stretnutie na Štefáničke</t>
  </si>
  <si>
    <t>Chodníkom Jozefa Dekréta Matejovie</t>
  </si>
  <si>
    <t>sekcia PT KST</t>
  </si>
  <si>
    <t xml:space="preserve">   v.r. Jindrich RACEK</t>
  </si>
  <si>
    <t xml:space="preserve">         Návrh rozpočtu sekcie PT KST na rok 2022</t>
  </si>
  <si>
    <t>POISTENIE :  1,50€/ člen</t>
  </si>
  <si>
    <t>8. ročník stretnutia turistov na chate MRŠ</t>
  </si>
  <si>
    <t>Európsky deň turistiky</t>
  </si>
  <si>
    <t>Ale teda potvrdzujem, že súhlasíme so sumou 800 EUR pre sekciu histórie turistiky.</t>
  </si>
  <si>
    <t>Sekcia historie</t>
  </si>
  <si>
    <t>Herchl</t>
  </si>
  <si>
    <t>V podstate za cyklosekciu, tym ze sme sa tohto roku bohuzial pre pandemiu a zaneprazdnenost nestretli ako vybor ci aktiv </t>
  </si>
  <si>
    <t>ostavaju cifri z minuleho roku. Maximalne znova propominam, kedze sa aj usetrili peniaze z roku 2021 aby na zraz bolo</t>
  </si>
  <si>
    <t>vyclenenych namiesto 700€- 1000€. Dakujem  Martin Čajka</t>
  </si>
  <si>
    <t>SEKCIA Cykloturistiky</t>
  </si>
  <si>
    <t>prepac, nezachytil som email v lete z pripomienkou pripravy do rozpoctu. Nie som zvyknuty robit tak skoro rozpocet na dalsi rok.</t>
  </si>
  <si>
    <t>zvýš.25%</t>
  </si>
  <si>
    <t>∑ 2022</t>
  </si>
  <si>
    <t xml:space="preserve">ZCH  </t>
  </si>
  <si>
    <t>CHpR ?</t>
  </si>
  <si>
    <t xml:space="preserve">TCH  </t>
  </si>
  <si>
    <t>pracovné cesty členov VV, členov sekcií  na hlavné poduj, aktívy + stretnutie pred VZ</t>
  </si>
  <si>
    <t xml:space="preserve">zasadnutia výkonného výboru </t>
  </si>
  <si>
    <t>mzdy 1</t>
  </si>
  <si>
    <t>PREDPOKLAD</t>
  </si>
  <si>
    <t>dohody</t>
  </si>
  <si>
    <t>dobrovoľnícka činnosť</t>
  </si>
  <si>
    <t>oprav na ústredí KST</t>
  </si>
  <si>
    <t>III/ riadok 3</t>
  </si>
  <si>
    <t>15 € spolu</t>
  </si>
  <si>
    <t>10 € spolu</t>
  </si>
  <si>
    <t>65. Medzinárodná plavba po Dunaji - TID (sponzorské 3000€)</t>
  </si>
  <si>
    <t>dary,dotácie, tržby účelové, refakturácie JAMES (6025,6583) na TID=3000€</t>
  </si>
  <si>
    <t>Základné 15.00€</t>
  </si>
  <si>
    <t xml:space="preserve">Hodnota známky </t>
  </si>
  <si>
    <t>poistné</t>
  </si>
  <si>
    <t>Študenti (okrem externistov) 10.00€</t>
  </si>
  <si>
    <t>Dôchodcovia do 69 rokov 10.00€</t>
  </si>
  <si>
    <t>V rámci ťažkých časov COVID robiť zasadnutia aj on line</t>
  </si>
  <si>
    <t>Zraz VHT :</t>
  </si>
  <si>
    <t>Rozpočet Sekcie lyžiarskej turistiky (LT) na rok 2022- vzdelávanie</t>
  </si>
  <si>
    <t>ubytovanie</t>
  </si>
  <si>
    <t>strata času</t>
  </si>
  <si>
    <t>stravné</t>
  </si>
  <si>
    <t>administrácia</t>
  </si>
  <si>
    <t>cestovné</t>
  </si>
  <si>
    <t>školenie špeciálnej časti 1 kv. stupňa</t>
  </si>
  <si>
    <t>Dotácia KST noc/eur</t>
  </si>
  <si>
    <t>počet nocí</t>
  </si>
  <si>
    <t>spolu za 1 frekvent</t>
  </si>
  <si>
    <t>počet frekventantov</t>
  </si>
  <si>
    <t>počet lektorov</t>
  </si>
  <si>
    <t>náhrada za stratu času 2022</t>
  </si>
  <si>
    <t>počet hodín</t>
  </si>
  <si>
    <t>stravné (7,6+2*11,6 ) * 18</t>
  </si>
  <si>
    <t>MTZ</t>
  </si>
  <si>
    <t>osvedčenia, poštovné a administrácia</t>
  </si>
  <si>
    <t>odmena/ administrácia školenia</t>
  </si>
  <si>
    <t>cestovné náhrady/ lektor</t>
  </si>
  <si>
    <t>fabruár/marec 2022</t>
  </si>
  <si>
    <t>školenie špeciálna časť 1x</t>
  </si>
  <si>
    <t>školenie  všeobecnej časť  ( fakulty )</t>
  </si>
  <si>
    <t>rezerva</t>
  </si>
  <si>
    <t>V Lipanoch,  21.12.2021</t>
  </si>
  <si>
    <t>zrejme už po 21.12.neplatí</t>
  </si>
  <si>
    <t>ROK 2022, TYPY známok</t>
  </si>
  <si>
    <t>SPOLU počet členov :</t>
  </si>
  <si>
    <t>Rozpočet Sekcie vodnej turistiky (VT) na rok 2022- vzdelávanie</t>
  </si>
  <si>
    <t>školenie špeciálnej časti 1-2 kv. stupňa</t>
  </si>
  <si>
    <t>odmena/administrácia školenia</t>
  </si>
  <si>
    <t>cestovné náhrady/lektor</t>
  </si>
  <si>
    <t>august 2022</t>
  </si>
  <si>
    <t>preškolenie inštruktorov KST - uznanie vzdelania</t>
  </si>
  <si>
    <t>prenájom priestorov</t>
  </si>
  <si>
    <t>odmena administrácia školenia</t>
  </si>
  <si>
    <t>odmena IKT zabezpečenie</t>
  </si>
  <si>
    <t>marec</t>
  </si>
  <si>
    <t>preškolenie Inštruktorov vodnej turistiky KST 2022</t>
  </si>
  <si>
    <t>apríl</t>
  </si>
  <si>
    <t xml:space="preserve">školenie  všeobecnej časť </t>
  </si>
  <si>
    <t>august</t>
  </si>
  <si>
    <t xml:space="preserve">SPOLU  =  </t>
  </si>
  <si>
    <t>V Bratislave  27.12.2022</t>
  </si>
  <si>
    <t>ostatné(odznak 100jar.KM.poplatky,inzeráty,magnetky,prezenty, publik a iné)</t>
  </si>
  <si>
    <t>výnos z predaja odznakov,magnetiek, kníh, kalendár podujatí, zápisníky (6542)</t>
  </si>
  <si>
    <t xml:space="preserve">53. Zimný zraz turistov Levoča  </t>
  </si>
  <si>
    <t>výroba známok, odznakov, preukazov, vlajok a ocenení, elekt.preukaz</t>
  </si>
  <si>
    <t>8000 podlaha,3000 skrine,2000 police</t>
  </si>
  <si>
    <t>Chopok,  ZCH + TCH ??</t>
  </si>
  <si>
    <t>poistenie</t>
  </si>
  <si>
    <t>Ročné nájomné 2022</t>
  </si>
  <si>
    <t xml:space="preserve">mesačne po inflácii </t>
  </si>
  <si>
    <t>Nájomné zo Teryho chaty</t>
  </si>
  <si>
    <t>40% čl,znám</t>
  </si>
  <si>
    <t>zasadnutie  valné zhromaždenie+ stretnutie</t>
  </si>
  <si>
    <t>Tekovská Breznica 20.4.2022</t>
  </si>
  <si>
    <t>III/6 Nové</t>
  </si>
  <si>
    <t>pôvodné</t>
  </si>
  <si>
    <t>telefón, internet a ISK ST, včítane upgrade OMEGA,OLYMP, WEB KST</t>
  </si>
  <si>
    <t>8000+6600+3000</t>
  </si>
  <si>
    <t>Kurzy VHT</t>
  </si>
  <si>
    <t>riadok 69. III/6</t>
  </si>
  <si>
    <t>1200Kross, 8500web,4000update, int+telef 3200</t>
  </si>
  <si>
    <t xml:space="preserve">Návrh  rozpočtu výnosov a nákladov KST na rok 2022. 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</si>
</sst>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€-2]\ #,##0;[Red]\-[$€-2]\ #,##0"/>
    <numFmt numFmtId="165" formatCode="#,##0\ [$€-1];[Red]\-#,##0\ [$€-1]"/>
    <numFmt numFmtId="166" formatCode="#,##0\ &quot;€&quot;"/>
    <numFmt numFmtId="167" formatCode="#,##0.00\ &quot;€&quot;"/>
    <numFmt numFmtId="168" formatCode="#,##0.000\ &quot;€&quot;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sz val="14"/>
      <color indexed="8"/>
      <name val="Calibri"/>
      <family val="2"/>
    </font>
    <font>
      <sz val="9.5"/>
      <color indexed="63"/>
      <name val="Arial"/>
      <family val="2"/>
    </font>
    <font>
      <u val="single"/>
      <sz val="9.5"/>
      <color indexed="63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0"/>
      <name val="Arial CE"/>
      <family val="2"/>
    </font>
    <font>
      <b/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.5"/>
      <color rgb="FF222222"/>
      <name val="Arial"/>
      <family val="2"/>
    </font>
    <font>
      <u val="single"/>
      <sz val="9.5"/>
      <color rgb="FF222222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272">
    <xf numFmtId="0" fontId="0" fillId="0" borderId="0" xfId="0" applyFont="1" applyAlignment="1">
      <alignment/>
    </xf>
    <xf numFmtId="0" fontId="49" fillId="0" borderId="10" xfId="0" applyFont="1" applyBorder="1" applyAlignment="1">
      <alignment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 horizontal="right"/>
    </xf>
    <xf numFmtId="3" fontId="0" fillId="0" borderId="11" xfId="0" applyNumberFormat="1" applyFill="1" applyBorder="1" applyAlignment="1">
      <alignment/>
    </xf>
    <xf numFmtId="3" fontId="49" fillId="0" borderId="11" xfId="0" applyNumberFormat="1" applyFont="1" applyBorder="1" applyAlignment="1">
      <alignment/>
    </xf>
    <xf numFmtId="0" fontId="49" fillId="0" borderId="11" xfId="0" applyFont="1" applyBorder="1" applyAlignment="1">
      <alignment horizontal="right"/>
    </xf>
    <xf numFmtId="0" fontId="49" fillId="0" borderId="11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0" fontId="0" fillId="0" borderId="10" xfId="0" applyBorder="1" applyAlignment="1">
      <alignment horizontal="left" wrapText="1"/>
    </xf>
    <xf numFmtId="3" fontId="0" fillId="0" borderId="10" xfId="0" applyNumberFormat="1" applyBorder="1" applyAlignment="1">
      <alignment/>
    </xf>
    <xf numFmtId="0" fontId="0" fillId="0" borderId="11" xfId="0" applyFill="1" applyBorder="1" applyAlignment="1">
      <alignment/>
    </xf>
    <xf numFmtId="3" fontId="4" fillId="0" borderId="11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right"/>
    </xf>
    <xf numFmtId="0" fontId="49" fillId="0" borderId="12" xfId="0" applyFont="1" applyBorder="1" applyAlignment="1">
      <alignment/>
    </xf>
    <xf numFmtId="0" fontId="0" fillId="0" borderId="0" xfId="0" applyFill="1" applyAlignment="1">
      <alignment/>
    </xf>
    <xf numFmtId="3" fontId="0" fillId="0" borderId="11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0" fillId="0" borderId="11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0" fontId="57" fillId="0" borderId="11" xfId="0" applyFont="1" applyBorder="1" applyAlignment="1">
      <alignment/>
    </xf>
    <xf numFmtId="6" fontId="0" fillId="0" borderId="11" xfId="0" applyNumberFormat="1" applyBorder="1" applyAlignment="1">
      <alignment/>
    </xf>
    <xf numFmtId="0" fontId="58" fillId="0" borderId="11" xfId="0" applyFont="1" applyBorder="1" applyAlignment="1">
      <alignment horizontal="center"/>
    </xf>
    <xf numFmtId="0" fontId="0" fillId="7" borderId="11" xfId="0" applyFont="1" applyFill="1" applyBorder="1" applyAlignment="1">
      <alignment/>
    </xf>
    <xf numFmtId="6" fontId="0" fillId="7" borderId="11" xfId="0" applyNumberFormat="1" applyFill="1" applyBorder="1" applyAlignment="1">
      <alignment/>
    </xf>
    <xf numFmtId="164" fontId="0" fillId="0" borderId="11" xfId="0" applyNumberFormat="1" applyBorder="1" applyAlignment="1">
      <alignment horizontal="center"/>
    </xf>
    <xf numFmtId="8" fontId="0" fillId="0" borderId="11" xfId="0" applyNumberFormat="1" applyBorder="1" applyAlignment="1">
      <alignment/>
    </xf>
    <xf numFmtId="8" fontId="49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9" fillId="0" borderId="13" xfId="0" applyFont="1" applyBorder="1" applyAlignment="1">
      <alignment wrapText="1"/>
    </xf>
    <xf numFmtId="2" fontId="60" fillId="0" borderId="14" xfId="0" applyNumberFormat="1" applyFont="1" applyBorder="1" applyAlignment="1">
      <alignment horizontal="right"/>
    </xf>
    <xf numFmtId="0" fontId="59" fillId="0" borderId="15" xfId="0" applyFont="1" applyBorder="1" applyAlignment="1">
      <alignment wrapText="1"/>
    </xf>
    <xf numFmtId="2" fontId="60" fillId="0" borderId="11" xfId="0" applyNumberFormat="1" applyFont="1" applyBorder="1" applyAlignment="1">
      <alignment horizontal="right"/>
    </xf>
    <xf numFmtId="0" fontId="59" fillId="33" borderId="16" xfId="0" applyFont="1" applyFill="1" applyBorder="1" applyAlignment="1">
      <alignment wrapText="1"/>
    </xf>
    <xf numFmtId="2" fontId="60" fillId="0" borderId="17" xfId="0" applyNumberFormat="1" applyFont="1" applyBorder="1" applyAlignment="1">
      <alignment horizontal="right"/>
    </xf>
    <xf numFmtId="0" fontId="61" fillId="34" borderId="18" xfId="0" applyFont="1" applyFill="1" applyBorder="1" applyAlignment="1">
      <alignment wrapText="1"/>
    </xf>
    <xf numFmtId="0" fontId="61" fillId="34" borderId="19" xfId="0" applyFont="1" applyFill="1" applyBorder="1" applyAlignment="1">
      <alignment horizontal="center" wrapText="1"/>
    </xf>
    <xf numFmtId="0" fontId="60" fillId="34" borderId="20" xfId="0" applyFont="1" applyFill="1" applyBorder="1" applyAlignment="1">
      <alignment horizontal="right"/>
    </xf>
    <xf numFmtId="0" fontId="59" fillId="0" borderId="21" xfId="0" applyFont="1" applyBorder="1" applyAlignment="1">
      <alignment wrapText="1"/>
    </xf>
    <xf numFmtId="0" fontId="59" fillId="0" borderId="22" xfId="0" applyFont="1" applyBorder="1" applyAlignment="1">
      <alignment horizontal="center" wrapText="1"/>
    </xf>
    <xf numFmtId="0" fontId="60" fillId="0" borderId="22" xfId="0" applyFont="1" applyBorder="1" applyAlignment="1">
      <alignment horizontal="right"/>
    </xf>
    <xf numFmtId="0" fontId="61" fillId="34" borderId="23" xfId="0" applyFont="1" applyFill="1" applyBorder="1" applyAlignment="1">
      <alignment wrapText="1"/>
    </xf>
    <xf numFmtId="0" fontId="61" fillId="34" borderId="24" xfId="0" applyFont="1" applyFill="1" applyBorder="1" applyAlignment="1">
      <alignment horizontal="center" wrapText="1"/>
    </xf>
    <xf numFmtId="0" fontId="60" fillId="34" borderId="24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2" fillId="0" borderId="11" xfId="0" applyFont="1" applyBorder="1" applyAlignment="1">
      <alignment horizontal="center"/>
    </xf>
    <xf numFmtId="0" fontId="61" fillId="33" borderId="17" xfId="0" applyFont="1" applyFill="1" applyBorder="1" applyAlignment="1">
      <alignment horizontal="center" wrapText="1"/>
    </xf>
    <xf numFmtId="3" fontId="49" fillId="3" borderId="11" xfId="0" applyNumberFormat="1" applyFont="1" applyFill="1" applyBorder="1" applyAlignment="1">
      <alignment horizontal="center"/>
    </xf>
    <xf numFmtId="3" fontId="49" fillId="3" borderId="11" xfId="0" applyNumberFormat="1" applyFont="1" applyFill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 horizontal="center"/>
    </xf>
    <xf numFmtId="0" fontId="60" fillId="0" borderId="0" xfId="0" applyFont="1" applyAlignment="1">
      <alignment/>
    </xf>
    <xf numFmtId="0" fontId="61" fillId="0" borderId="23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62" fillId="0" borderId="24" xfId="0" applyFont="1" applyBorder="1" applyAlignment="1">
      <alignment horizontal="center" vertical="center" wrapText="1"/>
    </xf>
    <xf numFmtId="3" fontId="62" fillId="0" borderId="0" xfId="0" applyNumberFormat="1" applyFont="1" applyAlignment="1">
      <alignment horizontal="center"/>
    </xf>
    <xf numFmtId="0" fontId="60" fillId="0" borderId="0" xfId="0" applyFont="1" applyAlignment="1">
      <alignment horizontal="right"/>
    </xf>
    <xf numFmtId="165" fontId="62" fillId="4" borderId="11" xfId="0" applyNumberFormat="1" applyFont="1" applyFill="1" applyBorder="1" applyAlignment="1">
      <alignment horizontal="left"/>
    </xf>
    <xf numFmtId="0" fontId="62" fillId="4" borderId="11" xfId="0" applyFont="1" applyFill="1" applyBorder="1" applyAlignment="1">
      <alignment horizontal="left"/>
    </xf>
    <xf numFmtId="4" fontId="62" fillId="0" borderId="25" xfId="0" applyNumberFormat="1" applyFont="1" applyBorder="1" applyAlignment="1">
      <alignment horizontal="center" vertical="center"/>
    </xf>
    <xf numFmtId="4" fontId="60" fillId="0" borderId="26" xfId="0" applyNumberFormat="1" applyFont="1" applyBorder="1" applyAlignment="1">
      <alignment horizontal="right"/>
    </xf>
    <xf numFmtId="4" fontId="60" fillId="0" borderId="27" xfId="0" applyNumberFormat="1" applyFont="1" applyBorder="1" applyAlignment="1">
      <alignment horizontal="right"/>
    </xf>
    <xf numFmtId="4" fontId="60" fillId="0" borderId="28" xfId="0" applyNumberFormat="1" applyFont="1" applyBorder="1" applyAlignment="1">
      <alignment horizontal="right"/>
    </xf>
    <xf numFmtId="4" fontId="7" fillId="34" borderId="29" xfId="0" applyNumberFormat="1" applyFont="1" applyFill="1" applyBorder="1" applyAlignment="1">
      <alignment horizontal="right"/>
    </xf>
    <xf numFmtId="4" fontId="60" fillId="0" borderId="30" xfId="0" applyNumberFormat="1" applyFont="1" applyBorder="1" applyAlignment="1">
      <alignment horizontal="right"/>
    </xf>
    <xf numFmtId="4" fontId="62" fillId="34" borderId="25" xfId="0" applyNumberFormat="1" applyFont="1" applyFill="1" applyBorder="1" applyAlignment="1">
      <alignment horizontal="right"/>
    </xf>
    <xf numFmtId="4" fontId="60" fillId="0" borderId="0" xfId="0" applyNumberFormat="1" applyFont="1" applyAlignment="1">
      <alignment horizontal="right"/>
    </xf>
    <xf numFmtId="4" fontId="60" fillId="0" borderId="11" xfId="0" applyNumberFormat="1" applyFont="1" applyBorder="1" applyAlignment="1">
      <alignment horizontal="right"/>
    </xf>
    <xf numFmtId="0" fontId="61" fillId="0" borderId="11" xfId="0" applyFont="1" applyBorder="1" applyAlignment="1">
      <alignment horizontal="center" vertical="center" wrapText="1"/>
    </xf>
    <xf numFmtId="4" fontId="62" fillId="0" borderId="11" xfId="0" applyNumberFormat="1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11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49" fillId="0" borderId="11" xfId="0" applyFont="1" applyBorder="1" applyAlignment="1">
      <alignment horizontal="left"/>
    </xf>
    <xf numFmtId="0" fontId="0" fillId="0" borderId="31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31" xfId="0" applyFill="1" applyBorder="1" applyAlignment="1">
      <alignment horizontal="center"/>
    </xf>
    <xf numFmtId="0" fontId="0" fillId="34" borderId="11" xfId="0" applyFill="1" applyBorder="1" applyAlignment="1">
      <alignment horizontal="left"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63" fillId="0" borderId="11" xfId="0" applyFont="1" applyFill="1" applyBorder="1" applyAlignment="1">
      <alignment horizontal="left"/>
    </xf>
    <xf numFmtId="0" fontId="49" fillId="0" borderId="11" xfId="0" applyFont="1" applyFill="1" applyBorder="1" applyAlignment="1">
      <alignment horizontal="left"/>
    </xf>
    <xf numFmtId="3" fontId="62" fillId="4" borderId="11" xfId="0" applyNumberFormat="1" applyFont="1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5" fillId="0" borderId="0" xfId="0" applyFont="1" applyAlignment="1">
      <alignment horizontal="left" vertical="center" indent="7"/>
    </xf>
    <xf numFmtId="0" fontId="64" fillId="0" borderId="0" xfId="0" applyFont="1" applyAlignment="1">
      <alignment horizontal="left" vertical="center" indent="2"/>
    </xf>
    <xf numFmtId="0" fontId="65" fillId="0" borderId="0" xfId="0" applyFont="1" applyAlignment="1">
      <alignment horizontal="left" vertical="center" indent="2"/>
    </xf>
    <xf numFmtId="0" fontId="66" fillId="0" borderId="0" xfId="0" applyFont="1" applyAlignment="1">
      <alignment vertical="center"/>
    </xf>
    <xf numFmtId="6" fontId="66" fillId="0" borderId="0" xfId="0" applyNumberFormat="1" applyFont="1" applyAlignment="1">
      <alignment vertical="center"/>
    </xf>
    <xf numFmtId="0" fontId="67" fillId="0" borderId="0" xfId="0" applyFont="1" applyAlignment="1">
      <alignment vertical="center"/>
    </xf>
    <xf numFmtId="14" fontId="66" fillId="0" borderId="0" xfId="0" applyNumberFormat="1" applyFont="1" applyAlignment="1">
      <alignment vertical="center"/>
    </xf>
    <xf numFmtId="6" fontId="67" fillId="0" borderId="11" xfId="0" applyNumberFormat="1" applyFont="1" applyBorder="1" applyAlignment="1">
      <alignment vertical="center"/>
    </xf>
    <xf numFmtId="6" fontId="18" fillId="0" borderId="32" xfId="0" applyNumberFormat="1" applyFont="1" applyBorder="1" applyAlignment="1">
      <alignment horizontal="right"/>
    </xf>
    <xf numFmtId="6" fontId="18" fillId="0" borderId="33" xfId="0" applyNumberFormat="1" applyFont="1" applyBorder="1" applyAlignment="1">
      <alignment horizontal="right"/>
    </xf>
    <xf numFmtId="6" fontId="18" fillId="0" borderId="34" xfId="0" applyNumberFormat="1" applyFont="1" applyBorder="1" applyAlignment="1">
      <alignment horizontal="right"/>
    </xf>
    <xf numFmtId="6" fontId="18" fillId="0" borderId="18" xfId="0" applyNumberFormat="1" applyFont="1" applyBorder="1" applyAlignment="1">
      <alignment horizontal="right"/>
    </xf>
    <xf numFmtId="0" fontId="20" fillId="0" borderId="35" xfId="0" applyFont="1" applyBorder="1" applyAlignment="1">
      <alignment/>
    </xf>
    <xf numFmtId="0" fontId="20" fillId="0" borderId="36" xfId="0" applyFont="1" applyBorder="1" applyAlignment="1">
      <alignment/>
    </xf>
    <xf numFmtId="0" fontId="20" fillId="0" borderId="37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38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/>
    </xf>
    <xf numFmtId="6" fontId="49" fillId="0" borderId="11" xfId="0" applyNumberFormat="1" applyFont="1" applyBorder="1" applyAlignment="1">
      <alignment/>
    </xf>
    <xf numFmtId="6" fontId="21" fillId="0" borderId="32" xfId="0" applyNumberFormat="1" applyFont="1" applyBorder="1" applyAlignment="1">
      <alignment horizontal="right"/>
    </xf>
    <xf numFmtId="6" fontId="21" fillId="0" borderId="33" xfId="0" applyNumberFormat="1" applyFont="1" applyBorder="1" applyAlignment="1">
      <alignment horizontal="right"/>
    </xf>
    <xf numFmtId="6" fontId="21" fillId="0" borderId="34" xfId="0" applyNumberFormat="1" applyFont="1" applyBorder="1" applyAlignment="1">
      <alignment horizontal="right"/>
    </xf>
    <xf numFmtId="6" fontId="21" fillId="0" borderId="18" xfId="0" applyNumberFormat="1" applyFont="1" applyBorder="1" applyAlignment="1">
      <alignment horizontal="right"/>
    </xf>
    <xf numFmtId="6" fontId="19" fillId="0" borderId="11" xfId="0" applyNumberFormat="1" applyFont="1" applyBorder="1" applyAlignment="1">
      <alignment/>
    </xf>
    <xf numFmtId="0" fontId="0" fillId="34" borderId="0" xfId="0" applyFill="1" applyAlignment="1">
      <alignment/>
    </xf>
    <xf numFmtId="4" fontId="0" fillId="34" borderId="11" xfId="0" applyNumberFormat="1" applyFill="1" applyBorder="1" applyAlignment="1">
      <alignment/>
    </xf>
    <xf numFmtId="0" fontId="64" fillId="35" borderId="0" xfId="0" applyFont="1" applyFill="1" applyAlignment="1">
      <alignment horizontal="left" vertical="center" indent="2"/>
    </xf>
    <xf numFmtId="0" fontId="0" fillId="35" borderId="0" xfId="0" applyFill="1" applyAlignment="1">
      <alignment/>
    </xf>
    <xf numFmtId="0" fontId="0" fillId="10" borderId="0" xfId="0" applyFill="1" applyBorder="1" applyAlignment="1">
      <alignment/>
    </xf>
    <xf numFmtId="4" fontId="0" fillId="10" borderId="0" xfId="0" applyNumberFormat="1" applyFill="1" applyAlignment="1">
      <alignment/>
    </xf>
    <xf numFmtId="0" fontId="0" fillId="10" borderId="0" xfId="0" applyFill="1" applyAlignment="1">
      <alignment/>
    </xf>
    <xf numFmtId="3" fontId="0" fillId="34" borderId="11" xfId="0" applyNumberFormat="1" applyFill="1" applyBorder="1" applyAlignment="1">
      <alignment/>
    </xf>
    <xf numFmtId="3" fontId="49" fillId="34" borderId="11" xfId="0" applyNumberFormat="1" applyFont="1" applyFill="1" applyBorder="1" applyAlignment="1">
      <alignment/>
    </xf>
    <xf numFmtId="0" fontId="0" fillId="0" borderId="39" xfId="0" applyBorder="1" applyAlignment="1">
      <alignment horizontal="center"/>
    </xf>
    <xf numFmtId="0" fontId="23" fillId="0" borderId="40" xfId="0" applyFont="1" applyBorder="1" applyAlignment="1">
      <alignment/>
    </xf>
    <xf numFmtId="0" fontId="0" fillId="0" borderId="40" xfId="0" applyBorder="1" applyAlignment="1">
      <alignment horizontal="center"/>
    </xf>
    <xf numFmtId="0" fontId="24" fillId="0" borderId="35" xfId="0" applyFont="1" applyBorder="1" applyAlignment="1">
      <alignment/>
    </xf>
    <xf numFmtId="6" fontId="0" fillId="0" borderId="32" xfId="0" applyNumberFormat="1" applyBorder="1" applyAlignment="1">
      <alignment horizontal="right"/>
    </xf>
    <xf numFmtId="6" fontId="0" fillId="0" borderId="35" xfId="0" applyNumberFormat="1" applyBorder="1" applyAlignment="1">
      <alignment horizontal="right"/>
    </xf>
    <xf numFmtId="0" fontId="24" fillId="0" borderId="36" xfId="0" applyFont="1" applyBorder="1" applyAlignment="1">
      <alignment/>
    </xf>
    <xf numFmtId="165" fontId="0" fillId="0" borderId="33" xfId="0" applyNumberFormat="1" applyBorder="1" applyAlignment="1">
      <alignment horizontal="right"/>
    </xf>
    <xf numFmtId="165" fontId="0" fillId="0" borderId="37" xfId="0" applyNumberFormat="1" applyBorder="1" applyAlignment="1">
      <alignment horizontal="right"/>
    </xf>
    <xf numFmtId="0" fontId="24" fillId="0" borderId="37" xfId="0" applyFont="1" applyBorder="1" applyAlignment="1">
      <alignment/>
    </xf>
    <xf numFmtId="6" fontId="0" fillId="0" borderId="33" xfId="0" applyNumberFormat="1" applyBorder="1" applyAlignment="1">
      <alignment horizontal="right"/>
    </xf>
    <xf numFmtId="6" fontId="0" fillId="0" borderId="37" xfId="0" applyNumberFormat="1" applyBorder="1" applyAlignment="1">
      <alignment horizontal="right"/>
    </xf>
    <xf numFmtId="0" fontId="24" fillId="0" borderId="0" xfId="0" applyFont="1" applyBorder="1" applyAlignment="1">
      <alignment/>
    </xf>
    <xf numFmtId="165" fontId="0" fillId="0" borderId="34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6" fontId="0" fillId="0" borderId="33" xfId="0" applyNumberFormat="1" applyBorder="1" applyAlignment="1">
      <alignment horizontal="right"/>
    </xf>
    <xf numFmtId="0" fontId="24" fillId="0" borderId="38" xfId="0" applyFont="1" applyBorder="1" applyAlignment="1">
      <alignment/>
    </xf>
    <xf numFmtId="165" fontId="0" fillId="0" borderId="18" xfId="0" applyNumberFormat="1" applyBorder="1" applyAlignment="1">
      <alignment horizontal="right"/>
    </xf>
    <xf numFmtId="6" fontId="0" fillId="0" borderId="38" xfId="0" applyNumberFormat="1" applyBorder="1" applyAlignment="1">
      <alignment horizontal="right"/>
    </xf>
    <xf numFmtId="165" fontId="18" fillId="0" borderId="39" xfId="0" applyNumberFormat="1" applyFont="1" applyBorder="1" applyAlignment="1">
      <alignment horizontal="right"/>
    </xf>
    <xf numFmtId="165" fontId="18" fillId="0" borderId="4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18" fillId="0" borderId="0" xfId="0" applyFont="1" applyBorder="1" applyAlignment="1">
      <alignment/>
    </xf>
    <xf numFmtId="0" fontId="0" fillId="0" borderId="41" xfId="0" applyBorder="1" applyAlignment="1">
      <alignment horizontal="left"/>
    </xf>
    <xf numFmtId="0" fontId="0" fillId="0" borderId="35" xfId="0" applyBorder="1" applyAlignment="1">
      <alignment horizontal="center"/>
    </xf>
    <xf numFmtId="165" fontId="18" fillId="0" borderId="32" xfId="0" applyNumberFormat="1" applyFont="1" applyBorder="1" applyAlignment="1">
      <alignment horizontal="right"/>
    </xf>
    <xf numFmtId="14" fontId="23" fillId="0" borderId="0" xfId="0" applyNumberFormat="1" applyFont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center"/>
    </xf>
    <xf numFmtId="165" fontId="18" fillId="0" borderId="33" xfId="0" applyNumberFormat="1" applyFont="1" applyBorder="1" applyAlignment="1">
      <alignment horizontal="right"/>
    </xf>
    <xf numFmtId="0" fontId="0" fillId="0" borderId="42" xfId="0" applyBorder="1" applyAlignment="1">
      <alignment horizontal="left"/>
    </xf>
    <xf numFmtId="165" fontId="18" fillId="0" borderId="34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0" fontId="25" fillId="0" borderId="43" xfId="0" applyFont="1" applyBorder="1" applyAlignment="1">
      <alignment horizontal="left"/>
    </xf>
    <xf numFmtId="3" fontId="18" fillId="0" borderId="38" xfId="0" applyNumberFormat="1" applyFont="1" applyBorder="1" applyAlignment="1">
      <alignment horizontal="center"/>
    </xf>
    <xf numFmtId="165" fontId="18" fillId="0" borderId="18" xfId="0" applyNumberFormat="1" applyFont="1" applyBorder="1" applyAlignment="1">
      <alignment horizontal="right"/>
    </xf>
    <xf numFmtId="14" fontId="18" fillId="0" borderId="0" xfId="0" applyNumberFormat="1" applyFont="1" applyBorder="1" applyAlignment="1">
      <alignment horizontal="left"/>
    </xf>
    <xf numFmtId="0" fontId="18" fillId="0" borderId="43" xfId="0" applyFont="1" applyBorder="1" applyAlignment="1">
      <alignment horizontal="left"/>
    </xf>
    <xf numFmtId="0" fontId="61" fillId="34" borderId="0" xfId="0" applyFont="1" applyFill="1" applyBorder="1" applyAlignment="1">
      <alignment wrapText="1"/>
    </xf>
    <xf numFmtId="0" fontId="61" fillId="34" borderId="0" xfId="0" applyFont="1" applyFill="1" applyBorder="1" applyAlignment="1">
      <alignment horizontal="center" wrapText="1"/>
    </xf>
    <xf numFmtId="0" fontId="60" fillId="34" borderId="0" xfId="0" applyFont="1" applyFill="1" applyBorder="1" applyAlignment="1">
      <alignment horizontal="right"/>
    </xf>
    <xf numFmtId="4" fontId="62" fillId="34" borderId="0" xfId="0" applyNumberFormat="1" applyFont="1" applyFill="1" applyBorder="1" applyAlignment="1">
      <alignment horizontal="right"/>
    </xf>
    <xf numFmtId="3" fontId="62" fillId="0" borderId="12" xfId="0" applyNumberFormat="1" applyFont="1" applyBorder="1" applyAlignment="1">
      <alignment horizontal="center"/>
    </xf>
    <xf numFmtId="4" fontId="62" fillId="0" borderId="12" xfId="0" applyNumberFormat="1" applyFont="1" applyBorder="1" applyAlignment="1">
      <alignment horizontal="right"/>
    </xf>
    <xf numFmtId="0" fontId="0" fillId="0" borderId="44" xfId="0" applyBorder="1" applyAlignment="1">
      <alignment/>
    </xf>
    <xf numFmtId="0" fontId="0" fillId="0" borderId="37" xfId="0" applyBorder="1" applyAlignment="1">
      <alignment/>
    </xf>
    <xf numFmtId="0" fontId="60" fillId="0" borderId="37" xfId="0" applyFont="1" applyBorder="1" applyAlignment="1">
      <alignment horizontal="right"/>
    </xf>
    <xf numFmtId="0" fontId="68" fillId="35" borderId="0" xfId="0" applyFont="1" applyFill="1" applyAlignment="1">
      <alignment horizontal="center" vertical="center"/>
    </xf>
    <xf numFmtId="0" fontId="22" fillId="35" borderId="41" xfId="0" applyFont="1" applyFill="1" applyBorder="1" applyAlignment="1">
      <alignment horizontal="left"/>
    </xf>
    <xf numFmtId="0" fontId="22" fillId="35" borderId="35" xfId="0" applyFont="1" applyFill="1" applyBorder="1" applyAlignment="1">
      <alignment horizontal="left"/>
    </xf>
    <xf numFmtId="0" fontId="22" fillId="35" borderId="45" xfId="0" applyFont="1" applyFill="1" applyBorder="1" applyAlignment="1">
      <alignment horizontal="left"/>
    </xf>
    <xf numFmtId="0" fontId="49" fillId="35" borderId="0" xfId="0" applyFont="1" applyFill="1" applyAlignment="1">
      <alignment/>
    </xf>
    <xf numFmtId="6" fontId="0" fillId="35" borderId="11" xfId="0" applyNumberFormat="1" applyFill="1" applyBorder="1" applyAlignment="1">
      <alignment/>
    </xf>
    <xf numFmtId="0" fontId="58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44" xfId="0" applyFill="1" applyBorder="1" applyAlignment="1">
      <alignment/>
    </xf>
    <xf numFmtId="0" fontId="6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59" fillId="0" borderId="16" xfId="0" applyFont="1" applyBorder="1" applyAlignment="1">
      <alignment wrapText="1"/>
    </xf>
    <xf numFmtId="4" fontId="0" fillId="0" borderId="17" xfId="0" applyNumberFormat="1" applyBorder="1" applyAlignment="1">
      <alignment/>
    </xf>
    <xf numFmtId="6" fontId="49" fillId="0" borderId="0" xfId="0" applyNumberFormat="1" applyFont="1" applyBorder="1" applyAlignment="1">
      <alignment/>
    </xf>
    <xf numFmtId="0" fontId="0" fillId="0" borderId="0" xfId="0" applyAlignment="1">
      <alignment/>
    </xf>
    <xf numFmtId="6" fontId="50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49" fillId="0" borderId="0" xfId="0" applyFont="1" applyAlignment="1">
      <alignment/>
    </xf>
    <xf numFmtId="49" fontId="0" fillId="0" borderId="11" xfId="0" applyNumberFormat="1" applyBorder="1" applyAlignment="1">
      <alignment/>
    </xf>
    <xf numFmtId="167" fontId="0" fillId="0" borderId="11" xfId="0" applyNumberFormat="1" applyBorder="1" applyAlignment="1">
      <alignment/>
    </xf>
    <xf numFmtId="167" fontId="0" fillId="34" borderId="11" xfId="0" applyNumberFormat="1" applyFill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37" xfId="0" applyBorder="1" applyAlignment="1">
      <alignment/>
    </xf>
    <xf numFmtId="167" fontId="0" fillId="0" borderId="31" xfId="0" applyNumberFormat="1" applyBorder="1" applyAlignment="1">
      <alignment/>
    </xf>
    <xf numFmtId="0" fontId="0" fillId="0" borderId="44" xfId="0" applyBorder="1" applyAlignment="1">
      <alignment/>
    </xf>
    <xf numFmtId="168" fontId="0" fillId="0" borderId="11" xfId="0" applyNumberFormat="1" applyBorder="1" applyAlignment="1">
      <alignment/>
    </xf>
    <xf numFmtId="0" fontId="49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49" fillId="0" borderId="31" xfId="0" applyFont="1" applyBorder="1" applyAlignment="1">
      <alignment horizontal="center"/>
    </xf>
    <xf numFmtId="0" fontId="0" fillId="0" borderId="11" xfId="0" applyBorder="1" applyAlignment="1">
      <alignment horizontal="left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1" xfId="0" applyBorder="1" applyAlignment="1">
      <alignment vertical="center" wrapText="1"/>
    </xf>
    <xf numFmtId="0" fontId="49" fillId="34" borderId="44" xfId="0" applyFont="1" applyFill="1" applyBorder="1" applyAlignment="1">
      <alignment/>
    </xf>
    <xf numFmtId="0" fontId="0" fillId="34" borderId="31" xfId="0" applyFill="1" applyBorder="1" applyAlignment="1">
      <alignment/>
    </xf>
    <xf numFmtId="167" fontId="49" fillId="34" borderId="11" xfId="0" applyNumberFormat="1" applyFont="1" applyFill="1" applyBorder="1" applyAlignment="1">
      <alignment/>
    </xf>
    <xf numFmtId="0" fontId="49" fillId="34" borderId="11" xfId="0" applyFont="1" applyFill="1" applyBorder="1" applyAlignment="1">
      <alignment horizontal="center" vertical="center" wrapText="1"/>
    </xf>
    <xf numFmtId="0" fontId="49" fillId="0" borderId="44" xfId="0" applyFont="1" applyBorder="1" applyAlignment="1">
      <alignment/>
    </xf>
    <xf numFmtId="0" fontId="62" fillId="0" borderId="11" xfId="0" applyFont="1" applyBorder="1" applyAlignment="1">
      <alignment/>
    </xf>
    <xf numFmtId="0" fontId="0" fillId="0" borderId="46" xfId="0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left" textRotation="90" wrapText="1"/>
    </xf>
    <xf numFmtId="0" fontId="0" fillId="0" borderId="11" xfId="0" applyBorder="1" applyAlignment="1">
      <alignment horizontal="center" textRotation="90" wrapText="1"/>
    </xf>
    <xf numFmtId="0" fontId="0" fillId="34" borderId="11" xfId="0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57" fillId="0" borderId="11" xfId="0" applyFont="1" applyFill="1" applyBorder="1" applyAlignment="1">
      <alignment wrapText="1"/>
    </xf>
    <xf numFmtId="167" fontId="0" fillId="0" borderId="11" xfId="0" applyNumberFormat="1" applyFill="1" applyBorder="1" applyAlignment="1">
      <alignment/>
    </xf>
    <xf numFmtId="0" fontId="57" fillId="0" borderId="44" xfId="0" applyFont="1" applyBorder="1" applyAlignment="1">
      <alignment/>
    </xf>
    <xf numFmtId="0" fontId="57" fillId="0" borderId="37" xfId="0" applyFont="1" applyBorder="1" applyAlignment="1">
      <alignment/>
    </xf>
    <xf numFmtId="167" fontId="49" fillId="0" borderId="11" xfId="0" applyNumberFormat="1" applyFont="1" applyBorder="1" applyAlignment="1">
      <alignment/>
    </xf>
    <xf numFmtId="0" fontId="57" fillId="0" borderId="11" xfId="0" applyFont="1" applyFill="1" applyBorder="1" applyAlignment="1">
      <alignment/>
    </xf>
    <xf numFmtId="0" fontId="57" fillId="0" borderId="0" xfId="0" applyFont="1" applyAlignment="1">
      <alignment/>
    </xf>
    <xf numFmtId="4" fontId="49" fillId="0" borderId="11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49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60" fillId="0" borderId="47" xfId="0" applyFont="1" applyBorder="1" applyAlignment="1">
      <alignment horizontal="right"/>
    </xf>
    <xf numFmtId="4" fontId="60" fillId="0" borderId="44" xfId="0" applyNumberFormat="1" applyFont="1" applyBorder="1" applyAlignment="1">
      <alignment horizontal="right"/>
    </xf>
    <xf numFmtId="4" fontId="60" fillId="0" borderId="48" xfId="0" applyNumberFormat="1" applyFont="1" applyBorder="1" applyAlignment="1">
      <alignment horizontal="right"/>
    </xf>
    <xf numFmtId="4" fontId="0" fillId="0" borderId="11" xfId="0" applyNumberFormat="1" applyBorder="1" applyAlignment="1">
      <alignment horizontal="center"/>
    </xf>
    <xf numFmtId="3" fontId="26" fillId="0" borderId="11" xfId="0" applyNumberFormat="1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50" fillId="0" borderId="11" xfId="0" applyNumberFormat="1" applyFont="1" applyFill="1" applyBorder="1" applyAlignment="1">
      <alignment/>
    </xf>
    <xf numFmtId="3" fontId="0" fillId="34" borderId="0" xfId="0" applyNumberFormat="1" applyFill="1" applyAlignment="1">
      <alignment/>
    </xf>
    <xf numFmtId="0" fontId="49" fillId="0" borderId="49" xfId="0" applyFont="1" applyBorder="1" applyAlignment="1">
      <alignment horizontal="center"/>
    </xf>
    <xf numFmtId="0" fontId="49" fillId="0" borderId="50" xfId="0" applyFont="1" applyBorder="1" applyAlignment="1">
      <alignment horizontal="center"/>
    </xf>
    <xf numFmtId="0" fontId="49" fillId="0" borderId="51" xfId="0" applyFont="1" applyBorder="1" applyAlignment="1">
      <alignment horizontal="center"/>
    </xf>
    <xf numFmtId="0" fontId="49" fillId="0" borderId="52" xfId="0" applyFont="1" applyBorder="1" applyAlignment="1">
      <alignment horizontal="center"/>
    </xf>
    <xf numFmtId="0" fontId="49" fillId="0" borderId="46" xfId="0" applyFont="1" applyBorder="1" applyAlignment="1">
      <alignment horizontal="center"/>
    </xf>
    <xf numFmtId="0" fontId="49" fillId="0" borderId="53" xfId="0" applyFont="1" applyBorder="1" applyAlignment="1">
      <alignment horizontal="center"/>
    </xf>
    <xf numFmtId="0" fontId="62" fillId="10" borderId="54" xfId="0" applyFont="1" applyFill="1" applyBorder="1" applyAlignment="1">
      <alignment horizontal="center"/>
    </xf>
    <xf numFmtId="0" fontId="62" fillId="10" borderId="40" xfId="0" applyFont="1" applyFill="1" applyBorder="1" applyAlignment="1">
      <alignment horizontal="center"/>
    </xf>
    <xf numFmtId="0" fontId="62" fillId="10" borderId="55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3" fontId="49" fillId="3" borderId="1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9" fillId="0" borderId="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62" fillId="0" borderId="11" xfId="0" applyFont="1" applyBorder="1" applyAlignment="1">
      <alignment horizontal="center" vertical="center"/>
    </xf>
    <xf numFmtId="0" fontId="49" fillId="0" borderId="44" xfId="0" applyFont="1" applyBorder="1" applyAlignment="1">
      <alignment horizontal="center"/>
    </xf>
    <xf numFmtId="0" fontId="49" fillId="0" borderId="37" xfId="0" applyFont="1" applyBorder="1" applyAlignment="1">
      <alignment horizontal="center"/>
    </xf>
    <xf numFmtId="0" fontId="49" fillId="0" borderId="31" xfId="0" applyFont="1" applyBorder="1" applyAlignment="1">
      <alignment horizontal="center"/>
    </xf>
    <xf numFmtId="0" fontId="21" fillId="35" borderId="11" xfId="0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4"/>
  <sheetViews>
    <sheetView tabSelected="1" zoomScalePageLayoutView="0" workbookViewId="0" topLeftCell="A1">
      <selection activeCell="A2" sqref="A2:D2"/>
    </sheetView>
  </sheetViews>
  <sheetFormatPr defaultColWidth="5.57421875" defaultRowHeight="15"/>
  <cols>
    <col min="1" max="1" width="6.421875" style="0" customWidth="1"/>
    <col min="2" max="2" width="61.28125" style="0" customWidth="1"/>
    <col min="3" max="4" width="8.8515625" style="2" customWidth="1"/>
    <col min="5" max="5" width="2.140625" style="0" customWidth="1"/>
    <col min="6" max="6" width="5.57421875" style="0" customWidth="1"/>
    <col min="7" max="8" width="6.00390625" style="0" bestFit="1" customWidth="1"/>
    <col min="9" max="9" width="5.57421875" style="0" customWidth="1"/>
    <col min="10" max="10" width="6.00390625" style="0" bestFit="1" customWidth="1"/>
  </cols>
  <sheetData>
    <row r="1" spans="1:4" ht="15">
      <c r="A1" s="251" t="s">
        <v>0</v>
      </c>
      <c r="B1" s="252"/>
      <c r="C1" s="252"/>
      <c r="D1" s="253"/>
    </row>
    <row r="2" spans="1:4" ht="15">
      <c r="A2" s="254" t="s">
        <v>359</v>
      </c>
      <c r="B2" s="255"/>
      <c r="C2" s="255"/>
      <c r="D2" s="256"/>
    </row>
    <row r="3" ht="15" customHeight="1">
      <c r="B3" s="1" t="s">
        <v>1</v>
      </c>
    </row>
    <row r="4" spans="1:4" ht="15" customHeight="1">
      <c r="A4" s="3" t="s">
        <v>2</v>
      </c>
      <c r="B4" s="3" t="s">
        <v>3</v>
      </c>
      <c r="C4" s="23" t="s">
        <v>4</v>
      </c>
      <c r="D4" s="23" t="s">
        <v>5</v>
      </c>
    </row>
    <row r="5" spans="1:4" ht="15" customHeight="1">
      <c r="A5" s="3">
        <v>1</v>
      </c>
      <c r="B5" s="3" t="s">
        <v>6</v>
      </c>
      <c r="C5" s="4"/>
      <c r="D5" s="4">
        <v>140000</v>
      </c>
    </row>
    <row r="6" spans="1:4" ht="15" customHeight="1">
      <c r="A6" s="3">
        <v>2</v>
      </c>
      <c r="B6" s="3" t="s">
        <v>7</v>
      </c>
      <c r="C6" s="4">
        <f>známky!D20</f>
        <v>91560</v>
      </c>
      <c r="D6" s="4"/>
    </row>
    <row r="7" spans="1:4" ht="15" customHeight="1">
      <c r="A7" s="5" t="s">
        <v>83</v>
      </c>
      <c r="B7" s="3" t="s">
        <v>8</v>
      </c>
      <c r="C7" s="4">
        <f>známky!D21</f>
        <v>32100</v>
      </c>
      <c r="D7" s="4"/>
    </row>
    <row r="8" spans="1:4" ht="15" customHeight="1">
      <c r="A8" s="3">
        <f>A6+1</f>
        <v>3</v>
      </c>
      <c r="B8" s="3" t="s">
        <v>85</v>
      </c>
      <c r="C8" s="4">
        <v>55000</v>
      </c>
      <c r="D8" s="4"/>
    </row>
    <row r="9" spans="1:4" ht="15" customHeight="1">
      <c r="A9" s="3">
        <f aca="true" t="shared" si="0" ref="A9:A16">A8+1</f>
        <v>4</v>
      </c>
      <c r="B9" s="200" t="s">
        <v>9</v>
      </c>
      <c r="C9" s="4">
        <f>'CH'!C5</f>
        <v>35857.2</v>
      </c>
      <c r="D9" s="4"/>
    </row>
    <row r="10" spans="1:4" ht="15" customHeight="1">
      <c r="A10" s="3">
        <f t="shared" si="0"/>
        <v>5</v>
      </c>
      <c r="B10" s="3" t="s">
        <v>348</v>
      </c>
      <c r="C10" s="4">
        <f>'CH'!C6</f>
        <v>39754.68</v>
      </c>
      <c r="D10" s="4"/>
    </row>
    <row r="11" spans="1:4" ht="15" customHeight="1">
      <c r="A11" s="3">
        <f t="shared" si="0"/>
        <v>6</v>
      </c>
      <c r="B11" s="3" t="s">
        <v>10</v>
      </c>
      <c r="C11" s="4">
        <f>'CH'!C7</f>
        <v>63919.31999999999</v>
      </c>
      <c r="D11" s="4"/>
    </row>
    <row r="12" spans="1:4" ht="15" customHeight="1">
      <c r="A12" s="3">
        <f t="shared" si="0"/>
        <v>7</v>
      </c>
      <c r="B12" s="3" t="s">
        <v>11</v>
      </c>
      <c r="C12" s="4">
        <f>'CH'!C8</f>
        <v>17460.88</v>
      </c>
      <c r="D12" s="4"/>
    </row>
    <row r="13" spans="1:4" ht="15" customHeight="1">
      <c r="A13" s="3">
        <f t="shared" si="0"/>
        <v>8</v>
      </c>
      <c r="B13" s="3" t="s">
        <v>12</v>
      </c>
      <c r="C13" s="4">
        <f>'CH'!C9</f>
        <v>67557</v>
      </c>
      <c r="D13" s="4"/>
    </row>
    <row r="14" spans="1:4" ht="15" customHeight="1">
      <c r="A14" s="3">
        <f t="shared" si="0"/>
        <v>9</v>
      </c>
      <c r="B14" s="3" t="s">
        <v>13</v>
      </c>
      <c r="C14" s="4">
        <v>600</v>
      </c>
      <c r="D14" s="4"/>
    </row>
    <row r="15" spans="1:4" ht="15" customHeight="1">
      <c r="A15" s="14">
        <f t="shared" si="0"/>
        <v>10</v>
      </c>
      <c r="B15" s="235" t="s">
        <v>340</v>
      </c>
      <c r="C15" s="6">
        <v>3000</v>
      </c>
      <c r="D15" s="4"/>
    </row>
    <row r="16" spans="1:4" ht="15" customHeight="1">
      <c r="A16" s="14">
        <f t="shared" si="0"/>
        <v>11</v>
      </c>
      <c r="B16" s="14" t="s">
        <v>288</v>
      </c>
      <c r="C16" s="6">
        <v>9000</v>
      </c>
      <c r="D16" s="4"/>
    </row>
    <row r="17" spans="1:4" ht="15" customHeight="1">
      <c r="A17" s="3">
        <v>12</v>
      </c>
      <c r="B17" s="3" t="s">
        <v>81</v>
      </c>
      <c r="C17" s="4"/>
      <c r="D17" s="4">
        <v>30000</v>
      </c>
    </row>
    <row r="18" spans="1:4" ht="15" customHeight="1">
      <c r="A18" s="3"/>
      <c r="B18" s="3" t="s">
        <v>14</v>
      </c>
      <c r="C18" s="7">
        <f>SUM(C5:C17)</f>
        <v>415809.08</v>
      </c>
      <c r="D18" s="7">
        <f>SUM(D5:D17)</f>
        <v>170000</v>
      </c>
    </row>
    <row r="19" ht="10.5" customHeight="1"/>
    <row r="20" ht="15" customHeight="1">
      <c r="B20" s="3" t="s">
        <v>15</v>
      </c>
    </row>
    <row r="21" spans="1:4" ht="15" customHeight="1">
      <c r="A21" s="3" t="s">
        <v>2</v>
      </c>
      <c r="B21" s="3" t="s">
        <v>3</v>
      </c>
      <c r="C21" s="23" t="s">
        <v>4</v>
      </c>
      <c r="D21" s="23" t="s">
        <v>5</v>
      </c>
    </row>
    <row r="22" spans="1:4" ht="15" customHeight="1">
      <c r="A22" s="8" t="s">
        <v>16</v>
      </c>
      <c r="B22" s="9" t="s">
        <v>63</v>
      </c>
      <c r="C22" s="4"/>
      <c r="D22" s="4"/>
    </row>
    <row r="23" spans="1:4" ht="15" customHeight="1">
      <c r="A23" s="3">
        <v>1</v>
      </c>
      <c r="B23" s="3" t="s">
        <v>350</v>
      </c>
      <c r="C23" s="10">
        <v>7000</v>
      </c>
      <c r="D23" s="11"/>
    </row>
    <row r="24" spans="1:4" ht="15" customHeight="1">
      <c r="A24" s="3">
        <v>2</v>
      </c>
      <c r="B24" s="3" t="s">
        <v>278</v>
      </c>
      <c r="C24" s="11">
        <v>1800</v>
      </c>
      <c r="D24" s="11"/>
    </row>
    <row r="25" spans="1:4" ht="15" customHeight="1">
      <c r="A25" s="3">
        <v>3</v>
      </c>
      <c r="B25" s="3" t="s">
        <v>17</v>
      </c>
      <c r="C25" s="246">
        <f>SUM(C26:C34)</f>
        <v>9115</v>
      </c>
      <c r="D25" s="4"/>
    </row>
    <row r="26" spans="1:4" ht="15" customHeight="1">
      <c r="A26" s="3"/>
      <c r="B26" s="3" t="s">
        <v>122</v>
      </c>
      <c r="C26" s="4">
        <v>1400</v>
      </c>
      <c r="D26" s="4"/>
    </row>
    <row r="27" spans="1:4" ht="15" customHeight="1">
      <c r="A27" s="3"/>
      <c r="B27" s="3" t="s">
        <v>123</v>
      </c>
      <c r="C27" s="4">
        <v>615</v>
      </c>
      <c r="D27" s="4"/>
    </row>
    <row r="28" spans="1:4" ht="15" customHeight="1">
      <c r="A28" s="3"/>
      <c r="B28" s="3" t="s">
        <v>124</v>
      </c>
      <c r="C28" s="4">
        <v>1100</v>
      </c>
      <c r="D28" s="4"/>
    </row>
    <row r="29" spans="1:4" ht="15" customHeight="1">
      <c r="A29" s="3"/>
      <c r="B29" s="12" t="s">
        <v>125</v>
      </c>
      <c r="C29" s="4">
        <v>1100</v>
      </c>
      <c r="D29" s="13"/>
    </row>
    <row r="30" spans="1:4" ht="15" customHeight="1">
      <c r="A30" s="3"/>
      <c r="B30" s="3" t="s">
        <v>126</v>
      </c>
      <c r="C30" s="4">
        <v>1100</v>
      </c>
      <c r="D30" s="4"/>
    </row>
    <row r="31" spans="1:4" ht="15" customHeight="1">
      <c r="A31" s="3"/>
      <c r="B31" s="14" t="s">
        <v>187</v>
      </c>
      <c r="C31" s="4">
        <v>1000</v>
      </c>
      <c r="D31" s="4"/>
    </row>
    <row r="32" spans="1:4" ht="15" customHeight="1">
      <c r="A32" s="3"/>
      <c r="B32" s="3" t="s">
        <v>18</v>
      </c>
      <c r="C32" s="4">
        <v>1000</v>
      </c>
      <c r="D32" s="4">
        <v>12000</v>
      </c>
    </row>
    <row r="33" spans="1:4" ht="15" customHeight="1">
      <c r="A33" s="3"/>
      <c r="B33" s="3" t="s">
        <v>127</v>
      </c>
      <c r="C33" s="4">
        <v>1000</v>
      </c>
      <c r="D33" s="4"/>
    </row>
    <row r="34" spans="1:4" ht="15" customHeight="1">
      <c r="A34" s="3"/>
      <c r="B34" s="3" t="s">
        <v>128</v>
      </c>
      <c r="C34" s="4">
        <v>800</v>
      </c>
      <c r="D34" s="4"/>
    </row>
    <row r="35" spans="1:4" ht="15" customHeight="1">
      <c r="A35" s="3">
        <v>4</v>
      </c>
      <c r="B35" s="3" t="s">
        <v>19</v>
      </c>
      <c r="C35" s="7">
        <f>SUM(C36:C44)</f>
        <v>2600</v>
      </c>
      <c r="D35" s="4"/>
    </row>
    <row r="36" spans="1:4" ht="15" customHeight="1">
      <c r="A36" s="3"/>
      <c r="B36" s="3" t="s">
        <v>20</v>
      </c>
      <c r="C36" s="4">
        <v>100</v>
      </c>
      <c r="D36" s="4"/>
    </row>
    <row r="37" spans="1:4" ht="15" customHeight="1">
      <c r="A37" s="3"/>
      <c r="B37" s="3" t="s">
        <v>21</v>
      </c>
      <c r="C37" s="4">
        <v>200</v>
      </c>
      <c r="D37" s="4"/>
    </row>
    <row r="38" spans="1:4" ht="15" customHeight="1">
      <c r="A38" s="3"/>
      <c r="B38" s="3" t="s">
        <v>22</v>
      </c>
      <c r="C38" s="4">
        <v>200</v>
      </c>
      <c r="D38" s="4"/>
    </row>
    <row r="39" spans="1:4" ht="15" customHeight="1">
      <c r="A39" s="3"/>
      <c r="B39" s="3" t="s">
        <v>23</v>
      </c>
      <c r="C39" s="4">
        <v>200</v>
      </c>
      <c r="D39" s="4"/>
    </row>
    <row r="40" spans="1:4" ht="15" customHeight="1">
      <c r="A40" s="3"/>
      <c r="B40" s="3" t="s">
        <v>24</v>
      </c>
      <c r="C40" s="4">
        <v>800</v>
      </c>
      <c r="D40" s="4"/>
    </row>
    <row r="41" spans="1:4" ht="15" customHeight="1">
      <c r="A41" s="3"/>
      <c r="B41" s="14" t="s">
        <v>25</v>
      </c>
      <c r="C41" s="4">
        <v>500</v>
      </c>
      <c r="D41" s="4"/>
    </row>
    <row r="42" spans="1:4" ht="15" customHeight="1">
      <c r="A42" s="3"/>
      <c r="B42" s="3" t="s">
        <v>26</v>
      </c>
      <c r="C42" s="4">
        <v>100</v>
      </c>
      <c r="D42" s="4"/>
    </row>
    <row r="43" spans="1:4" ht="15" customHeight="1">
      <c r="A43" s="3"/>
      <c r="B43" s="3" t="s">
        <v>27</v>
      </c>
      <c r="C43" s="4">
        <v>500</v>
      </c>
      <c r="D43" s="4"/>
    </row>
    <row r="44" spans="1:4" ht="15" customHeight="1">
      <c r="A44" s="3">
        <v>5</v>
      </c>
      <c r="B44" s="3" t="s">
        <v>28</v>
      </c>
      <c r="C44" s="4">
        <v>0</v>
      </c>
      <c r="D44" s="4">
        <v>140000</v>
      </c>
    </row>
    <row r="45" spans="1:4" ht="15" customHeight="1">
      <c r="A45" s="14">
        <v>6</v>
      </c>
      <c r="B45" s="189" t="s">
        <v>277</v>
      </c>
      <c r="C45" s="20">
        <v>7000</v>
      </c>
      <c r="D45" s="4"/>
    </row>
    <row r="46" spans="1:4" ht="15" customHeight="1">
      <c r="A46" s="14">
        <v>7</v>
      </c>
      <c r="B46" s="14" t="s">
        <v>29</v>
      </c>
      <c r="C46" s="6">
        <v>700</v>
      </c>
      <c r="D46" s="4"/>
    </row>
    <row r="47" spans="1:4" ht="15" customHeight="1">
      <c r="A47" s="14">
        <v>8</v>
      </c>
      <c r="B47" s="14" t="s">
        <v>113</v>
      </c>
      <c r="C47" s="6">
        <f>pel!B9</f>
        <v>18880</v>
      </c>
      <c r="D47" s="4"/>
    </row>
    <row r="48" spans="1:4" ht="15" customHeight="1">
      <c r="A48" s="8" t="s">
        <v>30</v>
      </c>
      <c r="B48" s="9" t="s">
        <v>31</v>
      </c>
      <c r="C48" s="7"/>
      <c r="D48" s="4"/>
    </row>
    <row r="49" spans="1:4" s="32" customFormat="1" ht="15" customHeight="1">
      <c r="A49" s="54">
        <v>1</v>
      </c>
      <c r="B49" s="55" t="s">
        <v>341</v>
      </c>
      <c r="C49" s="11">
        <v>2000</v>
      </c>
      <c r="D49" s="4"/>
    </row>
    <row r="50" spans="1:5" ht="15" customHeight="1">
      <c r="A50" s="14">
        <f>A49+1</f>
        <v>2</v>
      </c>
      <c r="B50" s="14" t="s">
        <v>117</v>
      </c>
      <c r="C50" s="6">
        <v>3000</v>
      </c>
      <c r="D50" s="6"/>
      <c r="E50" s="19"/>
    </row>
    <row r="51" spans="1:4" s="32" customFormat="1" ht="15" customHeight="1">
      <c r="A51" s="3">
        <f aca="true" t="shared" si="1" ref="A51:A62">A50+1</f>
        <v>3</v>
      </c>
      <c r="B51" s="56" t="s">
        <v>116</v>
      </c>
      <c r="C51" s="4">
        <v>200</v>
      </c>
      <c r="D51" s="4"/>
    </row>
    <row r="52" spans="1:5" ht="15" customHeight="1">
      <c r="A52" s="14">
        <f t="shared" si="1"/>
        <v>4</v>
      </c>
      <c r="B52" s="14" t="s">
        <v>191</v>
      </c>
      <c r="C52" s="6">
        <v>800</v>
      </c>
      <c r="D52" s="6"/>
      <c r="E52" s="19"/>
    </row>
    <row r="53" spans="1:5" ht="15" customHeight="1">
      <c r="A53" s="14">
        <f t="shared" si="1"/>
        <v>5</v>
      </c>
      <c r="B53" s="14" t="s">
        <v>193</v>
      </c>
      <c r="C53" s="6">
        <v>800</v>
      </c>
      <c r="D53" s="6"/>
      <c r="E53" s="19"/>
    </row>
    <row r="54" spans="1:4" ht="15" customHeight="1">
      <c r="A54" s="3">
        <f t="shared" si="1"/>
        <v>6</v>
      </c>
      <c r="B54" s="3" t="s">
        <v>192</v>
      </c>
      <c r="C54" s="4">
        <v>800</v>
      </c>
      <c r="D54" s="4"/>
    </row>
    <row r="55" spans="1:4" ht="15" customHeight="1">
      <c r="A55" s="3">
        <f t="shared" si="1"/>
        <v>7</v>
      </c>
      <c r="B55" s="3" t="s">
        <v>287</v>
      </c>
      <c r="C55" s="4">
        <v>3300</v>
      </c>
      <c r="D55" s="4"/>
    </row>
    <row r="56" spans="1:4" ht="15" customHeight="1">
      <c r="A56" s="3">
        <f t="shared" si="1"/>
        <v>8</v>
      </c>
      <c r="B56" s="3" t="s">
        <v>108</v>
      </c>
      <c r="C56" s="4">
        <v>800</v>
      </c>
      <c r="D56" s="4"/>
    </row>
    <row r="57" spans="1:5" ht="15" customHeight="1">
      <c r="A57" s="14">
        <f t="shared" si="1"/>
        <v>9</v>
      </c>
      <c r="B57" s="247" t="s">
        <v>82</v>
      </c>
      <c r="C57" s="248">
        <v>7900</v>
      </c>
      <c r="D57" s="249"/>
      <c r="E57" s="19"/>
    </row>
    <row r="58" spans="1:4" ht="15" customHeight="1">
      <c r="A58" s="3">
        <f t="shared" si="1"/>
        <v>10</v>
      </c>
      <c r="B58" s="3" t="s">
        <v>79</v>
      </c>
      <c r="C58" s="4">
        <v>400</v>
      </c>
      <c r="D58" s="4"/>
    </row>
    <row r="59" spans="1:4" ht="15" customHeight="1">
      <c r="A59" s="3">
        <f t="shared" si="1"/>
        <v>11</v>
      </c>
      <c r="B59" s="3" t="s">
        <v>114</v>
      </c>
      <c r="C59" s="4">
        <v>300</v>
      </c>
      <c r="D59" s="4"/>
    </row>
    <row r="60" spans="1:4" s="32" customFormat="1" ht="15" customHeight="1">
      <c r="A60" s="3">
        <f t="shared" si="1"/>
        <v>12</v>
      </c>
      <c r="B60" s="24" t="s">
        <v>115</v>
      </c>
      <c r="C60" s="4">
        <v>500</v>
      </c>
      <c r="D60" s="4"/>
    </row>
    <row r="61" spans="1:4" ht="15" customHeight="1">
      <c r="A61" s="3">
        <f t="shared" si="1"/>
        <v>13</v>
      </c>
      <c r="B61" s="3" t="s">
        <v>262</v>
      </c>
      <c r="C61" s="4">
        <v>300</v>
      </c>
      <c r="D61" s="4"/>
    </row>
    <row r="62" spans="1:4" s="32" customFormat="1" ht="15" customHeight="1">
      <c r="A62" s="3">
        <f t="shared" si="1"/>
        <v>14</v>
      </c>
      <c r="B62" s="3" t="s">
        <v>263</v>
      </c>
      <c r="C62" s="4">
        <v>400</v>
      </c>
      <c r="D62" s="4"/>
    </row>
    <row r="63" spans="1:4" ht="15" customHeight="1">
      <c r="A63" s="8" t="s">
        <v>32</v>
      </c>
      <c r="B63" s="9" t="s">
        <v>33</v>
      </c>
      <c r="C63" s="4"/>
      <c r="D63" s="4"/>
    </row>
    <row r="64" spans="1:4" ht="15" customHeight="1">
      <c r="A64" s="3">
        <v>1</v>
      </c>
      <c r="B64" s="3" t="s">
        <v>34</v>
      </c>
      <c r="C64" s="6">
        <f>pel!B37</f>
        <v>49824</v>
      </c>
      <c r="D64" s="4"/>
    </row>
    <row r="65" spans="1:4" ht="15" customHeight="1">
      <c r="A65" s="3">
        <f aca="true" t="shared" si="2" ref="A65:A74">A64+1</f>
        <v>2</v>
      </c>
      <c r="B65" s="3" t="s">
        <v>35</v>
      </c>
      <c r="C65" s="4">
        <v>3000</v>
      </c>
      <c r="D65" s="4"/>
    </row>
    <row r="66" spans="1:4" ht="15" customHeight="1">
      <c r="A66" s="3">
        <f t="shared" si="2"/>
        <v>3</v>
      </c>
      <c r="B66" s="3" t="s">
        <v>36</v>
      </c>
      <c r="C66" s="4">
        <f>pel!E18</f>
        <v>15245.833333333334</v>
      </c>
      <c r="D66" s="4"/>
    </row>
    <row r="67" spans="1:4" ht="15" customHeight="1">
      <c r="A67" s="3">
        <f t="shared" si="2"/>
        <v>4</v>
      </c>
      <c r="B67" s="3" t="s">
        <v>37</v>
      </c>
      <c r="C67" s="4">
        <v>2000</v>
      </c>
      <c r="D67" s="4"/>
    </row>
    <row r="68" spans="1:4" ht="15" customHeight="1">
      <c r="A68" s="3">
        <f t="shared" si="2"/>
        <v>5</v>
      </c>
      <c r="B68" s="3" t="s">
        <v>38</v>
      </c>
      <c r="C68" s="4">
        <v>5600</v>
      </c>
      <c r="D68" s="4"/>
    </row>
    <row r="69" spans="1:4" ht="15" customHeight="1">
      <c r="A69" s="3">
        <f t="shared" si="2"/>
        <v>6</v>
      </c>
      <c r="B69" s="3" t="s">
        <v>354</v>
      </c>
      <c r="C69" s="6">
        <f>pel!E19</f>
        <v>16900</v>
      </c>
      <c r="D69" s="4"/>
    </row>
    <row r="70" spans="1:4" ht="15" customHeight="1">
      <c r="A70" s="3">
        <v>7</v>
      </c>
      <c r="B70" s="14" t="s">
        <v>190</v>
      </c>
      <c r="C70" s="6">
        <f>pel!D41</f>
        <v>23710</v>
      </c>
      <c r="D70" s="4">
        <v>18000</v>
      </c>
    </row>
    <row r="71" spans="1:4" ht="15" customHeight="1">
      <c r="A71" s="3">
        <v>8</v>
      </c>
      <c r="B71" s="3" t="s">
        <v>84</v>
      </c>
      <c r="C71" s="4">
        <v>2500</v>
      </c>
      <c r="D71" s="4"/>
    </row>
    <row r="72" spans="1:4" ht="15" customHeight="1">
      <c r="A72" s="3">
        <v>9</v>
      </c>
      <c r="B72" s="3" t="s">
        <v>342</v>
      </c>
      <c r="C72" s="4">
        <v>10000</v>
      </c>
      <c r="D72" s="4"/>
    </row>
    <row r="73" spans="1:4" ht="15" customHeight="1">
      <c r="A73" s="3">
        <v>10</v>
      </c>
      <c r="B73" s="3" t="s">
        <v>39</v>
      </c>
      <c r="C73" s="4">
        <v>8800</v>
      </c>
      <c r="D73" s="4"/>
    </row>
    <row r="74" spans="1:4" ht="15" customHeight="1">
      <c r="A74" s="3">
        <f t="shared" si="2"/>
        <v>11</v>
      </c>
      <c r="B74" s="3" t="s">
        <v>40</v>
      </c>
      <c r="C74" s="4">
        <v>400</v>
      </c>
      <c r="D74" s="4"/>
    </row>
    <row r="75" spans="1:4" ht="15" customHeight="1">
      <c r="A75" s="3">
        <v>12</v>
      </c>
      <c r="B75" s="3" t="s">
        <v>41</v>
      </c>
      <c r="C75" s="15">
        <v>7000</v>
      </c>
      <c r="D75" s="4"/>
    </row>
    <row r="76" spans="1:4" ht="15" customHeight="1">
      <c r="A76" s="3">
        <v>13</v>
      </c>
      <c r="B76" s="24" t="s">
        <v>339</v>
      </c>
      <c r="C76" s="4">
        <v>5600</v>
      </c>
      <c r="D76" s="4"/>
    </row>
    <row r="77" spans="1:4" ht="15" customHeight="1">
      <c r="A77" s="8" t="s">
        <v>43</v>
      </c>
      <c r="B77" s="9" t="s">
        <v>44</v>
      </c>
      <c r="C77" s="4">
        <v>11700</v>
      </c>
      <c r="D77" s="4"/>
    </row>
    <row r="78" spans="1:4" ht="15" customHeight="1">
      <c r="A78" s="8" t="s">
        <v>45</v>
      </c>
      <c r="B78" s="9" t="s">
        <v>46</v>
      </c>
      <c r="C78" s="4">
        <f>C7</f>
        <v>32100</v>
      </c>
      <c r="D78" s="4"/>
    </row>
    <row r="79" spans="1:4" ht="15" customHeight="1">
      <c r="A79" s="8" t="s">
        <v>47</v>
      </c>
      <c r="B79" s="9" t="s">
        <v>48</v>
      </c>
      <c r="C79" s="4">
        <v>5300</v>
      </c>
      <c r="D79" s="4"/>
    </row>
    <row r="80" spans="1:4" ht="15" customHeight="1">
      <c r="A80" s="8" t="s">
        <v>49</v>
      </c>
      <c r="B80" s="9" t="s">
        <v>50</v>
      </c>
      <c r="C80" s="4">
        <f>C8</f>
        <v>55000</v>
      </c>
      <c r="D80" s="4"/>
    </row>
    <row r="81" spans="1:4" ht="15" customHeight="1">
      <c r="A81" s="8" t="s">
        <v>51</v>
      </c>
      <c r="B81" s="9" t="s">
        <v>52</v>
      </c>
      <c r="C81" s="4">
        <f>pel!B27</f>
        <v>6700</v>
      </c>
      <c r="D81" s="4"/>
    </row>
    <row r="82" spans="1:4" ht="15" customHeight="1">
      <c r="A82" s="8" t="s">
        <v>53</v>
      </c>
      <c r="B82" s="9" t="s">
        <v>80</v>
      </c>
      <c r="C82" s="4"/>
      <c r="D82" s="4"/>
    </row>
    <row r="83" spans="1:4" ht="15" customHeight="1">
      <c r="A83" s="16"/>
      <c r="B83" s="12" t="s">
        <v>54</v>
      </c>
      <c r="C83" s="17">
        <f>'CH'!D12</f>
        <v>89819.63200000001</v>
      </c>
      <c r="D83" s="4"/>
    </row>
    <row r="84" spans="1:4" ht="15" customHeight="1">
      <c r="A84" s="8" t="s">
        <v>55</v>
      </c>
      <c r="B84" s="9" t="s">
        <v>121</v>
      </c>
      <c r="C84" s="4">
        <v>1200</v>
      </c>
      <c r="D84" s="4"/>
    </row>
    <row r="85" spans="1:4" ht="15" customHeight="1">
      <c r="A85" s="8" t="s">
        <v>56</v>
      </c>
      <c r="B85" s="9" t="s">
        <v>57</v>
      </c>
      <c r="C85" s="4"/>
      <c r="D85" s="4"/>
    </row>
    <row r="86" spans="1:4" ht="15" customHeight="1">
      <c r="A86" s="3"/>
      <c r="B86" s="3" t="s">
        <v>58</v>
      </c>
      <c r="C86" s="4">
        <v>200</v>
      </c>
      <c r="D86" s="4"/>
    </row>
    <row r="87" spans="1:4" ht="15" customHeight="1">
      <c r="A87" s="3"/>
      <c r="B87" s="3" t="s">
        <v>59</v>
      </c>
      <c r="C87" s="4">
        <v>500</v>
      </c>
      <c r="D87" s="4"/>
    </row>
    <row r="88" spans="1:4" ht="15" customHeight="1">
      <c r="A88" s="3"/>
      <c r="B88" s="3" t="s">
        <v>60</v>
      </c>
      <c r="C88" s="7">
        <f>SUM(C45:C87)+C23+C24+C25+C35</f>
        <v>421694.46533333336</v>
      </c>
      <c r="D88" s="7">
        <f>SUM(D22:D87)</f>
        <v>170000</v>
      </c>
    </row>
    <row r="89" spans="1:2" ht="11.25" customHeight="1">
      <c r="A89" s="19"/>
      <c r="B89" s="19"/>
    </row>
    <row r="90" ht="15">
      <c r="B90" s="18" t="s">
        <v>61</v>
      </c>
    </row>
    <row r="91" spans="1:3" ht="15">
      <c r="A91" s="9">
        <v>1</v>
      </c>
      <c r="B91" s="9" t="s">
        <v>62</v>
      </c>
      <c r="C91" s="7">
        <v>32000</v>
      </c>
    </row>
    <row r="92" ht="15">
      <c r="A92" t="s">
        <v>42</v>
      </c>
    </row>
    <row r="94" ht="15">
      <c r="A94" t="s">
        <v>351</v>
      </c>
    </row>
  </sheetData>
  <sheetProtection/>
  <mergeCells count="2">
    <mergeCell ref="A1:D1"/>
    <mergeCell ref="A2:D2"/>
  </mergeCells>
  <printOptions/>
  <pageMargins left="0.7086614173228347" right="0.31496062992125984" top="0.5511811023622047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4">
      <selection activeCell="D25" sqref="D25:D30"/>
    </sheetView>
  </sheetViews>
  <sheetFormatPr defaultColWidth="8.8515625" defaultRowHeight="15"/>
  <cols>
    <col min="1" max="1" width="36.57421875" style="32" customWidth="1"/>
    <col min="2" max="2" width="14.28125" style="32" customWidth="1"/>
    <col min="3" max="3" width="12.28125" style="63" customWidth="1"/>
    <col min="4" max="4" width="13.7109375" style="73" customWidth="1"/>
    <col min="5" max="6" width="8.8515625" style="58" customWidth="1"/>
    <col min="7" max="8" width="9.140625" style="32" customWidth="1"/>
    <col min="9" max="16384" width="8.8515625" style="32" customWidth="1"/>
  </cols>
  <sheetData>
    <row r="1" spans="1:4" ht="16.5" thickBot="1">
      <c r="A1" s="257" t="s">
        <v>118</v>
      </c>
      <c r="B1" s="258"/>
      <c r="C1" s="258"/>
      <c r="D1" s="259"/>
    </row>
    <row r="2" spans="1:4" ht="63.75" thickBot="1">
      <c r="A2" s="59" t="s">
        <v>64</v>
      </c>
      <c r="B2" s="60" t="s">
        <v>65</v>
      </c>
      <c r="C2" s="61" t="s">
        <v>66</v>
      </c>
      <c r="D2" s="66" t="s">
        <v>67</v>
      </c>
    </row>
    <row r="3" spans="1:4" ht="15.75">
      <c r="A3" s="33" t="s">
        <v>95</v>
      </c>
      <c r="B3" s="62">
        <v>13782</v>
      </c>
      <c r="C3" s="34">
        <v>5.3</v>
      </c>
      <c r="D3" s="67">
        <f aca="true" t="shared" si="0" ref="D3:D9">B3*C3</f>
        <v>73044.59999999999</v>
      </c>
    </row>
    <row r="4" spans="1:4" ht="15.75">
      <c r="A4" s="35" t="s">
        <v>96</v>
      </c>
      <c r="B4" s="50">
        <v>1217</v>
      </c>
      <c r="C4" s="36">
        <v>2.9</v>
      </c>
      <c r="D4" s="68">
        <f t="shared" si="0"/>
        <v>3529.2999999999997</v>
      </c>
    </row>
    <row r="5" spans="1:4" ht="15.75">
      <c r="A5" s="35" t="s">
        <v>97</v>
      </c>
      <c r="B5" s="50">
        <v>1030</v>
      </c>
      <c r="C5" s="36">
        <v>3.7</v>
      </c>
      <c r="D5" s="68">
        <f t="shared" si="0"/>
        <v>3811</v>
      </c>
    </row>
    <row r="6" spans="1:5" ht="15.75">
      <c r="A6" s="35" t="s">
        <v>98</v>
      </c>
      <c r="B6" s="49">
        <v>3526</v>
      </c>
      <c r="C6" s="36">
        <v>3.7</v>
      </c>
      <c r="D6" s="68">
        <f t="shared" si="0"/>
        <v>13046.2</v>
      </c>
      <c r="E6" s="58">
        <f>B4+B7+B8</f>
        <v>3965</v>
      </c>
    </row>
    <row r="7" spans="1:4" ht="15.75">
      <c r="A7" s="35" t="s">
        <v>99</v>
      </c>
      <c r="B7" s="50">
        <v>2053</v>
      </c>
      <c r="C7" s="36">
        <v>2.9</v>
      </c>
      <c r="D7" s="68">
        <f t="shared" si="0"/>
        <v>5953.7</v>
      </c>
    </row>
    <row r="8" spans="1:4" ht="15.75">
      <c r="A8" s="35" t="s">
        <v>100</v>
      </c>
      <c r="B8" s="50">
        <v>695</v>
      </c>
      <c r="C8" s="36">
        <v>2.9</v>
      </c>
      <c r="D8" s="68">
        <f t="shared" si="0"/>
        <v>2015.5</v>
      </c>
    </row>
    <row r="9" spans="1:4" ht="16.5" thickBot="1">
      <c r="A9" s="37" t="s">
        <v>68</v>
      </c>
      <c r="B9" s="51">
        <v>11</v>
      </c>
      <c r="C9" s="38">
        <v>0</v>
      </c>
      <c r="D9" s="69">
        <f t="shared" si="0"/>
        <v>0</v>
      </c>
    </row>
    <row r="10" spans="1:4" ht="16.5" thickBot="1">
      <c r="A10" s="39" t="s">
        <v>69</v>
      </c>
      <c r="B10" s="40">
        <f>SUM(B3:B9)</f>
        <v>22314</v>
      </c>
      <c r="C10" s="41"/>
      <c r="D10" s="70">
        <f>SUM(D3:D9)</f>
        <v>101400.29999999999</v>
      </c>
    </row>
    <row r="11" spans="1:4" ht="16.5" thickBot="1">
      <c r="A11" s="42" t="s">
        <v>70</v>
      </c>
      <c r="B11" s="43">
        <v>221</v>
      </c>
      <c r="C11" s="44">
        <v>7</v>
      </c>
      <c r="D11" s="71">
        <f>B11*C11</f>
        <v>1547</v>
      </c>
    </row>
    <row r="12" spans="1:4" ht="16.5" thickBot="1">
      <c r="A12" s="45" t="s">
        <v>71</v>
      </c>
      <c r="B12" s="46">
        <f>B11+B10</f>
        <v>22535</v>
      </c>
      <c r="C12" s="47"/>
      <c r="D12" s="72">
        <f>D11+D10</f>
        <v>102947.29999999999</v>
      </c>
    </row>
    <row r="13" spans="1:4" ht="15.75">
      <c r="A13" s="174"/>
      <c r="B13" s="175"/>
      <c r="C13" s="176"/>
      <c r="D13" s="177"/>
    </row>
    <row r="14" spans="8:9" ht="15.75">
      <c r="H14" s="49"/>
      <c r="I14" s="48"/>
    </row>
    <row r="15" ht="15.75">
      <c r="A15" s="9" t="s">
        <v>189</v>
      </c>
    </row>
    <row r="16" spans="1:4" ht="31.5">
      <c r="A16" s="223" t="s">
        <v>321</v>
      </c>
      <c r="B16" s="75" t="s">
        <v>65</v>
      </c>
      <c r="C16" s="3" t="s">
        <v>119</v>
      </c>
      <c r="D16" s="74" t="s">
        <v>120</v>
      </c>
    </row>
    <row r="17" spans="1:4" ht="15.75">
      <c r="A17" s="64" t="s">
        <v>285</v>
      </c>
      <c r="B17" s="98">
        <v>13400</v>
      </c>
      <c r="C17" s="22">
        <v>5.4</v>
      </c>
      <c r="D17" s="74">
        <f>B17*C17</f>
        <v>72360</v>
      </c>
    </row>
    <row r="18" spans="1:4" ht="15.75">
      <c r="A18" s="65" t="s">
        <v>286</v>
      </c>
      <c r="B18" s="98">
        <v>4000</v>
      </c>
      <c r="C18" s="22">
        <v>3.4</v>
      </c>
      <c r="D18" s="74">
        <f>B18*C18</f>
        <v>13600</v>
      </c>
    </row>
    <row r="19" spans="1:4" ht="15.75">
      <c r="A19" s="64" t="s">
        <v>112</v>
      </c>
      <c r="B19" s="98">
        <v>4000</v>
      </c>
      <c r="C19" s="22">
        <v>1.4</v>
      </c>
      <c r="D19" s="74">
        <f>B19*C19</f>
        <v>5600</v>
      </c>
    </row>
    <row r="20" spans="1:4" ht="15.75">
      <c r="A20" s="201" t="s">
        <v>322</v>
      </c>
      <c r="B20" s="178">
        <f>SUM(B17:B19)</f>
        <v>21400</v>
      </c>
      <c r="D20" s="179">
        <f>SUM(D17:D19)</f>
        <v>91560</v>
      </c>
    </row>
    <row r="21" spans="1:4" ht="15.75">
      <c r="A21" s="180" t="s">
        <v>261</v>
      </c>
      <c r="B21" s="200"/>
      <c r="C21" s="182"/>
      <c r="D21" s="76">
        <f>B20*1.5</f>
        <v>32100</v>
      </c>
    </row>
    <row r="23" ht="16.5" thickBot="1"/>
    <row r="24" spans="1:4" ht="16.5" customHeight="1">
      <c r="A24" s="192" t="s">
        <v>64</v>
      </c>
      <c r="B24" s="193" t="s">
        <v>290</v>
      </c>
      <c r="C24" s="242" t="s">
        <v>291</v>
      </c>
      <c r="D24" s="74" t="s">
        <v>349</v>
      </c>
    </row>
    <row r="25" spans="1:4" ht="16.5" customHeight="1">
      <c r="A25" s="35" t="s">
        <v>289</v>
      </c>
      <c r="B25" s="22">
        <v>13.5</v>
      </c>
      <c r="C25" s="243">
        <v>1.5</v>
      </c>
      <c r="D25" s="74">
        <f>B25*40%</f>
        <v>5.4</v>
      </c>
    </row>
    <row r="26" spans="1:4" ht="16.5" customHeight="1">
      <c r="A26" s="35" t="s">
        <v>96</v>
      </c>
      <c r="B26" s="22">
        <v>3.5</v>
      </c>
      <c r="C26" s="243">
        <v>1.5</v>
      </c>
      <c r="D26" s="74">
        <f>B26*40%</f>
        <v>1.4000000000000001</v>
      </c>
    </row>
    <row r="27" spans="1:4" ht="16.5" customHeight="1">
      <c r="A27" s="35" t="s">
        <v>292</v>
      </c>
      <c r="B27" s="22">
        <v>8.5</v>
      </c>
      <c r="C27" s="243">
        <v>1.5</v>
      </c>
      <c r="D27" s="74">
        <f>B27*40%</f>
        <v>3.4000000000000004</v>
      </c>
    </row>
    <row r="28" spans="1:4" ht="16.5" customHeight="1">
      <c r="A28" s="35" t="s">
        <v>293</v>
      </c>
      <c r="B28" s="22">
        <v>8.5</v>
      </c>
      <c r="C28" s="243">
        <v>1.5</v>
      </c>
      <c r="D28" s="74">
        <f>B28*40%</f>
        <v>3.4000000000000004</v>
      </c>
    </row>
    <row r="29" spans="1:4" ht="16.5" customHeight="1">
      <c r="A29" s="35" t="s">
        <v>99</v>
      </c>
      <c r="B29" s="22">
        <v>3.5</v>
      </c>
      <c r="C29" s="243">
        <v>1.5</v>
      </c>
      <c r="D29" s="74">
        <f>B29*40%</f>
        <v>1.4000000000000001</v>
      </c>
    </row>
    <row r="30" spans="1:4" ht="16.5" customHeight="1" thickBot="1">
      <c r="A30" s="194" t="s">
        <v>100</v>
      </c>
      <c r="B30" s="195">
        <v>3.5</v>
      </c>
      <c r="C30" s="244">
        <v>1.5</v>
      </c>
      <c r="D30" s="74">
        <f>B30*40%</f>
        <v>1.4000000000000001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15" sqref="A15:C15"/>
    </sheetView>
  </sheetViews>
  <sheetFormatPr defaultColWidth="8.8515625" defaultRowHeight="15"/>
  <cols>
    <col min="1" max="1" width="8.8515625" style="32" customWidth="1"/>
    <col min="2" max="2" width="10.57421875" style="2" customWidth="1"/>
    <col min="3" max="3" width="11.7109375" style="2" customWidth="1"/>
    <col min="4" max="4" width="10.57421875" style="21" customWidth="1"/>
    <col min="5" max="5" width="8.8515625" style="32" customWidth="1"/>
    <col min="6" max="6" width="11.7109375" style="21" customWidth="1"/>
    <col min="7" max="16384" width="8.8515625" style="32" customWidth="1"/>
  </cols>
  <sheetData>
    <row r="1" spans="1:3" ht="15">
      <c r="A1" s="260" t="s">
        <v>346</v>
      </c>
      <c r="B1" s="260"/>
      <c r="C1" s="260"/>
    </row>
    <row r="2" spans="1:6" s="199" customFormat="1" ht="15">
      <c r="A2" s="241"/>
      <c r="B2" s="261" t="s">
        <v>347</v>
      </c>
      <c r="C2" s="263" t="s">
        <v>109</v>
      </c>
      <c r="D2" s="21"/>
      <c r="F2" s="21"/>
    </row>
    <row r="3" spans="1:3" ht="14.25" customHeight="1">
      <c r="A3" s="77" t="s">
        <v>73</v>
      </c>
      <c r="B3" s="262"/>
      <c r="C3" s="264"/>
    </row>
    <row r="4" spans="1:3" ht="15">
      <c r="A4" s="77"/>
      <c r="B4" s="245"/>
      <c r="C4" s="52"/>
    </row>
    <row r="5" spans="1:3" ht="15">
      <c r="A5" s="3" t="s">
        <v>74</v>
      </c>
      <c r="B5" s="22">
        <v>2988.1</v>
      </c>
      <c r="C5" s="53">
        <f>B5*12</f>
        <v>35857.2</v>
      </c>
    </row>
    <row r="6" spans="1:3" ht="15">
      <c r="A6" s="3" t="s">
        <v>75</v>
      </c>
      <c r="B6" s="22">
        <v>3312.89</v>
      </c>
      <c r="C6" s="53">
        <f>B6*12</f>
        <v>39754.68</v>
      </c>
    </row>
    <row r="7" spans="1:3" ht="15">
      <c r="A7" s="3" t="s">
        <v>76</v>
      </c>
      <c r="B7" s="22">
        <v>5326.61</v>
      </c>
      <c r="C7" s="53">
        <f>B7*12</f>
        <v>63919.31999999999</v>
      </c>
    </row>
    <row r="8" spans="1:3" ht="15">
      <c r="A8" s="3" t="s">
        <v>78</v>
      </c>
      <c r="B8" s="22"/>
      <c r="C8" s="53">
        <v>17460.88</v>
      </c>
    </row>
    <row r="9" spans="1:3" ht="15">
      <c r="A9" s="3" t="s">
        <v>77</v>
      </c>
      <c r="B9" s="22">
        <v>5629.75</v>
      </c>
      <c r="C9" s="53">
        <f>B9*12</f>
        <v>67557</v>
      </c>
    </row>
    <row r="10" spans="1:3" ht="15">
      <c r="A10" s="14" t="s">
        <v>72</v>
      </c>
      <c r="B10" s="22"/>
      <c r="C10" s="53">
        <f>SUM(C5:C9)</f>
        <v>224549.08000000002</v>
      </c>
    </row>
    <row r="12" spans="3:4" ht="15">
      <c r="C12" s="4" t="s">
        <v>188</v>
      </c>
      <c r="D12" s="22">
        <f>C10*40%</f>
        <v>89819.63200000001</v>
      </c>
    </row>
    <row r="15" spans="1:3" ht="15">
      <c r="A15" s="127" t="s">
        <v>352</v>
      </c>
      <c r="B15" s="250" t="s">
        <v>355</v>
      </c>
      <c r="C15" s="250"/>
    </row>
    <row r="16" ht="15">
      <c r="A16" s="32" t="s">
        <v>353</v>
      </c>
    </row>
  </sheetData>
  <sheetProtection/>
  <mergeCells count="3">
    <mergeCell ref="A1:C1"/>
    <mergeCell ref="B2:B3"/>
    <mergeCell ref="C2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32" sqref="A32"/>
    </sheetView>
  </sheetViews>
  <sheetFormatPr defaultColWidth="9.140625" defaultRowHeight="15"/>
  <cols>
    <col min="1" max="1" width="10.7109375" style="86" customWidth="1"/>
    <col min="2" max="2" width="35.00390625" style="85" customWidth="1"/>
    <col min="3" max="3" width="25.421875" style="32" customWidth="1"/>
    <col min="4" max="4" width="6.8515625" style="86" customWidth="1"/>
    <col min="5" max="5" width="26.28125" style="32" customWidth="1"/>
    <col min="6" max="16384" width="8.8515625" style="32" customWidth="1"/>
  </cols>
  <sheetData>
    <row r="1" spans="1:5" ht="18.75">
      <c r="A1" s="265" t="s">
        <v>129</v>
      </c>
      <c r="B1" s="265"/>
      <c r="C1" s="265"/>
      <c r="D1" s="265"/>
      <c r="E1" s="265"/>
    </row>
    <row r="2" spans="1:5" ht="15">
      <c r="A2" s="57" t="s">
        <v>130</v>
      </c>
      <c r="B2" s="78"/>
      <c r="C2" s="3" t="s">
        <v>131</v>
      </c>
      <c r="D2" s="57" t="s">
        <v>132</v>
      </c>
      <c r="E2" s="3" t="s">
        <v>133</v>
      </c>
    </row>
    <row r="3" spans="1:5" ht="15">
      <c r="A3" s="16" t="s">
        <v>134</v>
      </c>
      <c r="B3" s="79" t="s">
        <v>135</v>
      </c>
      <c r="C3" s="80" t="s">
        <v>136</v>
      </c>
      <c r="D3" s="16">
        <v>300</v>
      </c>
      <c r="E3" s="80" t="s">
        <v>137</v>
      </c>
    </row>
    <row r="4" spans="1:5" ht="15">
      <c r="A4" s="81" t="s">
        <v>138</v>
      </c>
      <c r="B4" s="78" t="s">
        <v>139</v>
      </c>
      <c r="C4" s="3" t="s">
        <v>140</v>
      </c>
      <c r="D4" s="95">
        <v>800</v>
      </c>
      <c r="E4" s="83" t="s">
        <v>137</v>
      </c>
    </row>
    <row r="5" spans="1:5" ht="15">
      <c r="A5" s="84" t="s">
        <v>141</v>
      </c>
      <c r="B5" s="79" t="s">
        <v>142</v>
      </c>
      <c r="C5" s="3"/>
      <c r="D5" s="82">
        <v>300</v>
      </c>
      <c r="E5" s="83"/>
    </row>
    <row r="6" spans="1:5" ht="15">
      <c r="A6" s="57" t="s">
        <v>143</v>
      </c>
      <c r="B6" s="78"/>
      <c r="C6" s="3"/>
      <c r="D6" s="82"/>
      <c r="E6" s="14"/>
    </row>
    <row r="7" ht="15">
      <c r="A7" s="57" t="s">
        <v>144</v>
      </c>
    </row>
    <row r="8" spans="1:5" ht="15">
      <c r="A8" s="57" t="s">
        <v>145</v>
      </c>
      <c r="B8" s="87" t="s">
        <v>146</v>
      </c>
      <c r="C8" s="3" t="s">
        <v>147</v>
      </c>
      <c r="D8" s="82">
        <v>300</v>
      </c>
      <c r="E8" s="14" t="s">
        <v>148</v>
      </c>
    </row>
    <row r="9" spans="1:5" ht="15">
      <c r="A9" s="82" t="s">
        <v>149</v>
      </c>
      <c r="B9" s="88" t="s">
        <v>150</v>
      </c>
      <c r="C9" s="3" t="s">
        <v>151</v>
      </c>
      <c r="D9" s="82">
        <v>300</v>
      </c>
      <c r="E9" s="14" t="s">
        <v>152</v>
      </c>
    </row>
    <row r="10" spans="1:5" ht="15">
      <c r="A10" s="82" t="s">
        <v>153</v>
      </c>
      <c r="B10" s="88" t="s">
        <v>154</v>
      </c>
      <c r="C10" s="3"/>
      <c r="D10" s="82">
        <v>300</v>
      </c>
      <c r="E10" s="83" t="s">
        <v>155</v>
      </c>
    </row>
    <row r="11" spans="1:5" ht="15">
      <c r="A11" s="57" t="s">
        <v>156</v>
      </c>
      <c r="B11" s="89" t="s">
        <v>157</v>
      </c>
      <c r="C11" s="3" t="s">
        <v>158</v>
      </c>
      <c r="D11" s="82">
        <v>300</v>
      </c>
      <c r="E11" s="83" t="s">
        <v>159</v>
      </c>
    </row>
    <row r="12" spans="1:5" ht="15">
      <c r="A12" s="57" t="s">
        <v>160</v>
      </c>
      <c r="B12" s="88" t="s">
        <v>161</v>
      </c>
      <c r="C12" s="3" t="s">
        <v>162</v>
      </c>
      <c r="D12" s="90">
        <v>300</v>
      </c>
      <c r="E12" s="14" t="s">
        <v>163</v>
      </c>
    </row>
    <row r="13" spans="1:5" ht="15">
      <c r="A13" s="57" t="s">
        <v>164</v>
      </c>
      <c r="B13" s="78"/>
      <c r="C13" s="91"/>
      <c r="D13" s="92"/>
      <c r="E13" s="14"/>
    </row>
    <row r="14" spans="1:5" ht="15">
      <c r="A14" s="57"/>
      <c r="B14" s="89" t="s">
        <v>165</v>
      </c>
      <c r="C14" s="91" t="s">
        <v>166</v>
      </c>
      <c r="D14" s="99">
        <v>300</v>
      </c>
      <c r="E14" s="14" t="s">
        <v>167</v>
      </c>
    </row>
    <row r="15" spans="1:5" ht="15">
      <c r="A15" s="81"/>
      <c r="B15" s="88"/>
      <c r="C15" s="91"/>
      <c r="D15" s="92"/>
      <c r="E15" s="14"/>
    </row>
    <row r="16" spans="1:5" ht="15">
      <c r="A16" s="57"/>
      <c r="B16" s="88" t="s">
        <v>168</v>
      </c>
      <c r="C16" s="91"/>
      <c r="D16" s="92"/>
      <c r="E16" s="14"/>
    </row>
    <row r="17" spans="1:5" ht="15">
      <c r="A17" s="57"/>
      <c r="B17" s="93" t="s">
        <v>169</v>
      </c>
      <c r="C17" s="94"/>
      <c r="D17" s="95" t="s">
        <v>170</v>
      </c>
      <c r="E17" s="94"/>
    </row>
    <row r="18" spans="1:5" ht="15">
      <c r="A18" s="57" t="s">
        <v>171</v>
      </c>
      <c r="B18" s="96" t="s">
        <v>172</v>
      </c>
      <c r="C18" s="3" t="s">
        <v>173</v>
      </c>
      <c r="D18" s="82">
        <v>1500</v>
      </c>
      <c r="E18" s="14" t="s">
        <v>174</v>
      </c>
    </row>
    <row r="19" spans="1:5" ht="15">
      <c r="A19" s="82" t="s">
        <v>175</v>
      </c>
      <c r="C19" s="3"/>
      <c r="D19" s="82"/>
      <c r="E19" s="14"/>
    </row>
    <row r="20" spans="1:5" ht="15">
      <c r="A20" s="82" t="s">
        <v>176</v>
      </c>
      <c r="B20" s="97"/>
      <c r="C20" s="3"/>
      <c r="D20" s="82"/>
      <c r="E20" s="14"/>
    </row>
    <row r="21" spans="1:5" ht="15">
      <c r="A21" s="82" t="s">
        <v>177</v>
      </c>
      <c r="B21" s="97" t="s">
        <v>178</v>
      </c>
      <c r="C21" s="3"/>
      <c r="D21" s="57">
        <v>3500</v>
      </c>
      <c r="E21" s="3" t="s">
        <v>179</v>
      </c>
    </row>
    <row r="22" spans="1:5" ht="15">
      <c r="A22" s="82"/>
      <c r="B22" s="97" t="s">
        <v>180</v>
      </c>
      <c r="C22" s="3"/>
      <c r="D22" s="57">
        <v>500</v>
      </c>
      <c r="E22" s="3" t="s">
        <v>181</v>
      </c>
    </row>
    <row r="23" spans="1:5" ht="15">
      <c r="A23" s="82" t="s">
        <v>182</v>
      </c>
      <c r="B23" s="88"/>
      <c r="C23" s="3"/>
      <c r="D23" s="57"/>
      <c r="E23" s="3"/>
    </row>
    <row r="24" spans="1:5" ht="15">
      <c r="A24" s="82" t="s">
        <v>183</v>
      </c>
      <c r="B24" s="88" t="s">
        <v>184</v>
      </c>
      <c r="C24" s="3"/>
      <c r="D24" s="57">
        <v>300</v>
      </c>
      <c r="E24" s="3"/>
    </row>
    <row r="25" spans="1:5" ht="15">
      <c r="A25" s="57"/>
      <c r="B25" s="78" t="s">
        <v>185</v>
      </c>
      <c r="C25" s="3"/>
      <c r="D25" s="57"/>
      <c r="E25" s="3"/>
    </row>
    <row r="26" spans="1:5" ht="15">
      <c r="A26" s="82"/>
      <c r="B26" s="78" t="s">
        <v>186</v>
      </c>
      <c r="C26" s="3"/>
      <c r="D26" s="57"/>
      <c r="E26" s="3"/>
    </row>
    <row r="27" spans="1:5" ht="15">
      <c r="A27" s="57"/>
      <c r="B27" s="88" t="s">
        <v>69</v>
      </c>
      <c r="C27" s="3"/>
      <c r="D27" s="57">
        <f>SUM(D3:D26)</f>
        <v>9000</v>
      </c>
      <c r="E27" s="3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M20" sqref="M20"/>
    </sheetView>
  </sheetViews>
  <sheetFormatPr defaultColWidth="9.140625" defaultRowHeight="15"/>
  <cols>
    <col min="11" max="11" width="15.28125" style="0" customWidth="1"/>
    <col min="12" max="12" width="8.28125" style="21" customWidth="1"/>
  </cols>
  <sheetData>
    <row r="1" ht="15.75">
      <c r="A1" s="100" t="s">
        <v>194</v>
      </c>
    </row>
    <row r="2" ht="15.75">
      <c r="A2" s="101"/>
    </row>
    <row r="3" ht="15.75">
      <c r="A3" s="102" t="s">
        <v>195</v>
      </c>
    </row>
    <row r="4" ht="15.75">
      <c r="A4" s="103" t="s">
        <v>196</v>
      </c>
    </row>
    <row r="5" ht="15.75">
      <c r="A5" s="103" t="s">
        <v>197</v>
      </c>
    </row>
    <row r="6" spans="1:12" ht="15.75">
      <c r="A6" s="103" t="s">
        <v>198</v>
      </c>
      <c r="I6" s="19"/>
      <c r="K6" s="94" t="s">
        <v>225</v>
      </c>
      <c r="L6" s="128"/>
    </row>
    <row r="7" spans="1:12" ht="15.75">
      <c r="A7" s="103" t="s">
        <v>199</v>
      </c>
      <c r="K7" s="94" t="s">
        <v>295</v>
      </c>
      <c r="L7" s="128"/>
    </row>
    <row r="8" spans="1:12" ht="15.75">
      <c r="A8" s="103" t="s">
        <v>200</v>
      </c>
      <c r="I8" s="127"/>
      <c r="K8" s="94" t="s">
        <v>244</v>
      </c>
      <c r="L8" s="134">
        <v>800</v>
      </c>
    </row>
    <row r="9" spans="1:12" ht="15.75">
      <c r="A9" s="103" t="s">
        <v>201</v>
      </c>
      <c r="K9" s="94" t="s">
        <v>245</v>
      </c>
      <c r="L9" s="134">
        <v>420</v>
      </c>
    </row>
    <row r="10" spans="1:12" ht="15.75">
      <c r="A10" s="103" t="s">
        <v>202</v>
      </c>
      <c r="I10" s="127"/>
      <c r="K10" s="94" t="s">
        <v>72</v>
      </c>
      <c r="L10" s="135">
        <f>SUM(L8:L9)</f>
        <v>1220</v>
      </c>
    </row>
    <row r="11" ht="15.75">
      <c r="A11" s="103" t="s">
        <v>203</v>
      </c>
    </row>
    <row r="12" ht="15.75">
      <c r="A12" s="103"/>
    </row>
    <row r="13" spans="1:15" ht="15.75">
      <c r="A13" s="104" t="s">
        <v>204</v>
      </c>
      <c r="K13" s="131" t="s">
        <v>294</v>
      </c>
      <c r="L13" s="132"/>
      <c r="M13" s="133"/>
      <c r="N13" s="133"/>
      <c r="O13" s="133"/>
    </row>
    <row r="14" spans="1:15" ht="15.75">
      <c r="A14" s="103"/>
      <c r="M14" s="19"/>
      <c r="N14" s="19"/>
      <c r="O14" s="19"/>
    </row>
    <row r="15" ht="15.75">
      <c r="A15" s="102" t="s">
        <v>205</v>
      </c>
    </row>
    <row r="16" ht="15.75">
      <c r="A16" s="103" t="s">
        <v>206</v>
      </c>
    </row>
    <row r="17" ht="15.75">
      <c r="A17" s="103" t="s">
        <v>207</v>
      </c>
    </row>
    <row r="18" ht="15.75">
      <c r="A18" s="103" t="s">
        <v>208</v>
      </c>
    </row>
    <row r="19" ht="15.75">
      <c r="A19" s="103" t="s">
        <v>209</v>
      </c>
    </row>
    <row r="20" spans="1:8" ht="15.75">
      <c r="A20" s="103" t="s">
        <v>210</v>
      </c>
      <c r="D20" s="19"/>
      <c r="E20" s="19"/>
      <c r="F20" s="19"/>
      <c r="G20" s="19"/>
      <c r="H20" s="19"/>
    </row>
    <row r="21" spans="1:10" ht="15.75">
      <c r="A21" s="103" t="s">
        <v>211</v>
      </c>
      <c r="J21" t="s">
        <v>356</v>
      </c>
    </row>
    <row r="22" spans="1:10" ht="15.75">
      <c r="A22" s="103" t="s">
        <v>212</v>
      </c>
      <c r="J22">
        <f>2485+2877</f>
        <v>5362</v>
      </c>
    </row>
    <row r="23" ht="15.75">
      <c r="A23" s="103" t="s">
        <v>213</v>
      </c>
    </row>
    <row r="24" spans="1:9" ht="15.75">
      <c r="A24" s="129" t="s">
        <v>214</v>
      </c>
      <c r="B24" s="130"/>
      <c r="C24" s="130"/>
      <c r="D24" s="130"/>
      <c r="E24" s="130"/>
      <c r="F24" s="130"/>
      <c r="G24" s="130"/>
      <c r="H24" s="130"/>
      <c r="I24" s="130"/>
    </row>
    <row r="25" spans="1:9" ht="15.75">
      <c r="A25" s="129" t="s">
        <v>215</v>
      </c>
      <c r="B25" s="130"/>
      <c r="C25" s="130"/>
      <c r="D25" s="130"/>
      <c r="E25" s="130"/>
      <c r="F25" s="130"/>
      <c r="G25" s="130"/>
      <c r="H25" s="130"/>
      <c r="I25" s="130"/>
    </row>
    <row r="26" spans="1:9" ht="15.75">
      <c r="A26" s="129" t="s">
        <v>216</v>
      </c>
      <c r="B26" s="130"/>
      <c r="C26" s="130"/>
      <c r="D26" s="130"/>
      <c r="E26" s="130"/>
      <c r="F26" s="130"/>
      <c r="G26" s="130"/>
      <c r="H26" s="130"/>
      <c r="I26" s="130"/>
    </row>
    <row r="27" spans="1:9" ht="15.75">
      <c r="A27" s="129" t="s">
        <v>217</v>
      </c>
      <c r="B27" s="130"/>
      <c r="C27" s="130"/>
      <c r="D27" s="130"/>
      <c r="E27" s="130"/>
      <c r="F27" s="130"/>
      <c r="G27" s="130"/>
      <c r="H27" s="130"/>
      <c r="I27" s="130"/>
    </row>
    <row r="28" spans="1:9" ht="15.75">
      <c r="A28" s="129" t="s">
        <v>218</v>
      </c>
      <c r="B28" s="130"/>
      <c r="C28" s="130"/>
      <c r="D28" s="130"/>
      <c r="E28" s="130"/>
      <c r="F28" s="130"/>
      <c r="G28" s="130"/>
      <c r="H28" s="130"/>
      <c r="I28" s="130"/>
    </row>
    <row r="29" spans="1:9" ht="15.75">
      <c r="A29" s="129" t="s">
        <v>219</v>
      </c>
      <c r="B29" s="130"/>
      <c r="C29" s="130"/>
      <c r="D29" s="130"/>
      <c r="E29" s="130"/>
      <c r="F29" s="130"/>
      <c r="G29" s="130"/>
      <c r="H29" s="130"/>
      <c r="I29" s="130"/>
    </row>
    <row r="30" spans="1:9" ht="15.75">
      <c r="A30" s="129" t="s">
        <v>220</v>
      </c>
      <c r="B30" s="130"/>
      <c r="C30" s="130"/>
      <c r="D30" s="130"/>
      <c r="E30" s="130"/>
      <c r="F30" s="130"/>
      <c r="G30" s="130"/>
      <c r="H30" s="130"/>
      <c r="I30" s="130"/>
    </row>
    <row r="31" spans="1:9" ht="15.75">
      <c r="A31" s="129" t="s">
        <v>221</v>
      </c>
      <c r="B31" s="130"/>
      <c r="C31" s="130"/>
      <c r="D31" s="130"/>
      <c r="E31" s="130"/>
      <c r="F31" s="130"/>
      <c r="G31" s="130"/>
      <c r="H31" s="130"/>
      <c r="I31" s="130"/>
    </row>
    <row r="32" spans="1:9" ht="15.75">
      <c r="A32" s="129" t="s">
        <v>246</v>
      </c>
      <c r="B32" s="130"/>
      <c r="C32" s="130"/>
      <c r="D32" s="130"/>
      <c r="E32" s="130"/>
      <c r="F32" s="130"/>
      <c r="G32" s="130"/>
      <c r="H32" s="130"/>
      <c r="I32" s="130"/>
    </row>
    <row r="33" ht="15.75">
      <c r="A33" s="104"/>
    </row>
    <row r="34" ht="15.75">
      <c r="A34" s="104" t="s">
        <v>222</v>
      </c>
    </row>
    <row r="35" ht="15.75">
      <c r="A35" s="103"/>
    </row>
    <row r="36" ht="15.75">
      <c r="A36" s="103"/>
    </row>
    <row r="37" ht="15.75">
      <c r="A37" s="103" t="s">
        <v>224</v>
      </c>
    </row>
    <row r="38" ht="15.75">
      <c r="A38" s="103" t="s">
        <v>223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90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26.28125" style="0" customWidth="1"/>
    <col min="3" max="3" width="15.140625" style="0" customWidth="1"/>
    <col min="8" max="8" width="10.8515625" style="0" customWidth="1"/>
    <col min="9" max="9" width="10.28125" style="0" customWidth="1"/>
    <col min="17" max="17" width="11.140625" style="0" customWidth="1"/>
  </cols>
  <sheetData>
    <row r="1" spans="4:5" ht="18.75">
      <c r="D1" s="183" t="s">
        <v>226</v>
      </c>
      <c r="E1" s="130"/>
    </row>
    <row r="2" ht="15">
      <c r="A2" s="105"/>
    </row>
    <row r="3" spans="1:12" ht="15">
      <c r="A3" s="105" t="s">
        <v>227</v>
      </c>
      <c r="I3" s="198">
        <v>600</v>
      </c>
      <c r="J3" t="s">
        <v>320</v>
      </c>
      <c r="L3" s="106"/>
    </row>
    <row r="4" spans="1:9" ht="15">
      <c r="A4" s="105" t="s">
        <v>228</v>
      </c>
      <c r="H4" s="105" t="s">
        <v>231</v>
      </c>
      <c r="I4" s="25">
        <v>400</v>
      </c>
    </row>
    <row r="5" spans="1:9" ht="15">
      <c r="A5" s="107" t="s">
        <v>229</v>
      </c>
      <c r="I5" s="109">
        <v>15</v>
      </c>
    </row>
    <row r="6" spans="9:13" ht="15">
      <c r="I6" s="3"/>
      <c r="M6" s="106"/>
    </row>
    <row r="7" spans="1:9" ht="15">
      <c r="A7" s="108">
        <v>44456</v>
      </c>
      <c r="D7" s="105" t="s">
        <v>230</v>
      </c>
      <c r="I7" s="121">
        <f>SUM(I3:I6)</f>
        <v>1015</v>
      </c>
    </row>
    <row r="8" spans="1:9" s="32" customFormat="1" ht="15">
      <c r="A8" s="108"/>
      <c r="D8" s="105"/>
      <c r="I8" s="196"/>
    </row>
    <row r="9" spans="1:17" s="197" customFormat="1" ht="15.75">
      <c r="A9" s="267" t="s">
        <v>296</v>
      </c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</row>
    <row r="10" spans="1:17" s="197" customFormat="1" ht="15">
      <c r="A10" s="213"/>
      <c r="B10" s="213"/>
      <c r="C10" s="213"/>
      <c r="D10" s="213"/>
      <c r="E10" s="213"/>
      <c r="F10" s="201"/>
      <c r="G10" s="201"/>
      <c r="H10" s="201"/>
      <c r="I10" s="201"/>
      <c r="J10" s="199"/>
      <c r="K10" s="213"/>
      <c r="L10" s="213"/>
      <c r="M10" s="213"/>
      <c r="N10" s="213"/>
      <c r="O10" s="213"/>
      <c r="P10" s="213"/>
      <c r="Q10" s="213"/>
    </row>
    <row r="11" spans="1:17" s="197" customFormat="1" ht="15">
      <c r="A11" s="222"/>
      <c r="B11" s="268" t="s">
        <v>297</v>
      </c>
      <c r="C11" s="269"/>
      <c r="D11" s="269"/>
      <c r="E11" s="269"/>
      <c r="F11" s="269"/>
      <c r="G11" s="269"/>
      <c r="H11" s="270"/>
      <c r="I11" s="268" t="s">
        <v>298</v>
      </c>
      <c r="J11" s="269"/>
      <c r="K11" s="270"/>
      <c r="L11" s="211" t="s">
        <v>299</v>
      </c>
      <c r="M11" s="268" t="s">
        <v>300</v>
      </c>
      <c r="N11" s="269"/>
      <c r="O11" s="270"/>
      <c r="P11" s="211" t="s">
        <v>301</v>
      </c>
      <c r="Q11" s="214"/>
    </row>
    <row r="12" spans="1:17" s="197" customFormat="1" ht="90">
      <c r="A12" s="205" t="s">
        <v>302</v>
      </c>
      <c r="B12" s="215" t="s">
        <v>303</v>
      </c>
      <c r="C12" s="205" t="s">
        <v>304</v>
      </c>
      <c r="D12" s="216" t="s">
        <v>305</v>
      </c>
      <c r="E12" s="216" t="s">
        <v>306</v>
      </c>
      <c r="F12" s="205" t="s">
        <v>250</v>
      </c>
      <c r="G12" s="216" t="s">
        <v>307</v>
      </c>
      <c r="H12" s="205" t="s">
        <v>250</v>
      </c>
      <c r="I12" s="206" t="s">
        <v>308</v>
      </c>
      <c r="J12" s="206" t="s">
        <v>309</v>
      </c>
      <c r="K12" s="205" t="s">
        <v>250</v>
      </c>
      <c r="L12" s="206" t="s">
        <v>310</v>
      </c>
      <c r="M12" s="205" t="s">
        <v>311</v>
      </c>
      <c r="N12" s="217" t="s">
        <v>312</v>
      </c>
      <c r="O12" s="205" t="s">
        <v>313</v>
      </c>
      <c r="P12" s="205" t="s">
        <v>314</v>
      </c>
      <c r="Q12" s="221" t="s">
        <v>250</v>
      </c>
    </row>
    <row r="13" spans="1:17" s="197" customFormat="1" ht="15">
      <c r="A13" s="202" t="s">
        <v>315</v>
      </c>
      <c r="B13" s="203">
        <v>16</v>
      </c>
      <c r="C13" s="212">
        <v>3</v>
      </c>
      <c r="D13" s="203">
        <v>48</v>
      </c>
      <c r="E13" s="212">
        <v>15</v>
      </c>
      <c r="F13" s="203">
        <v>720</v>
      </c>
      <c r="G13" s="212">
        <v>3</v>
      </c>
      <c r="H13" s="203">
        <v>48</v>
      </c>
      <c r="I13" s="210">
        <v>3.58</v>
      </c>
      <c r="J13" s="200">
        <v>40</v>
      </c>
      <c r="K13" s="203">
        <v>429.59999999999997</v>
      </c>
      <c r="L13" s="203">
        <v>554.4</v>
      </c>
      <c r="M13" s="203">
        <v>200</v>
      </c>
      <c r="N13" s="203">
        <v>100</v>
      </c>
      <c r="O13" s="203">
        <v>70</v>
      </c>
      <c r="P13" s="203">
        <v>200</v>
      </c>
      <c r="Q13" s="220">
        <v>2322</v>
      </c>
    </row>
    <row r="14" spans="1:9" s="197" customFormat="1" ht="15">
      <c r="A14" s="108"/>
      <c r="D14" s="105"/>
      <c r="I14" s="196"/>
    </row>
    <row r="15" spans="1:17" s="197" customFormat="1" ht="15">
      <c r="A15" s="202" t="s">
        <v>315</v>
      </c>
      <c r="B15" s="209" t="s">
        <v>316</v>
      </c>
      <c r="C15" s="207"/>
      <c r="D15" s="207"/>
      <c r="E15" s="207"/>
      <c r="F15" s="207"/>
      <c r="G15" s="208"/>
      <c r="H15" s="204">
        <v>2322</v>
      </c>
      <c r="I15" s="199"/>
      <c r="J15" s="199"/>
      <c r="K15" s="199"/>
      <c r="L15" s="199"/>
      <c r="M15" s="199"/>
      <c r="N15" s="199"/>
      <c r="O15" s="199"/>
      <c r="P15" s="199"/>
      <c r="Q15" s="199"/>
    </row>
    <row r="16" spans="1:17" s="197" customFormat="1" ht="15">
      <c r="A16" s="200"/>
      <c r="B16" s="209" t="s">
        <v>317</v>
      </c>
      <c r="C16" s="207"/>
      <c r="D16" s="207"/>
      <c r="E16" s="207"/>
      <c r="F16" s="207"/>
      <c r="G16" s="208"/>
      <c r="H16" s="204"/>
      <c r="I16" s="199"/>
      <c r="J16" s="199"/>
      <c r="K16" s="199"/>
      <c r="L16" s="199"/>
      <c r="M16" s="199"/>
      <c r="N16" s="199"/>
      <c r="O16" s="199"/>
      <c r="P16" s="199"/>
      <c r="Q16" s="199"/>
    </row>
    <row r="17" spans="1:17" s="32" customFormat="1" ht="15">
      <c r="A17" s="200"/>
      <c r="B17" s="209" t="s">
        <v>318</v>
      </c>
      <c r="C17" s="207"/>
      <c r="D17" s="207"/>
      <c r="E17" s="207"/>
      <c r="F17" s="207"/>
      <c r="G17" s="208"/>
      <c r="H17" s="204">
        <v>78</v>
      </c>
      <c r="I17" s="199"/>
      <c r="J17" s="199"/>
      <c r="K17" s="199"/>
      <c r="L17" s="199"/>
      <c r="M17" s="199"/>
      <c r="N17" s="199"/>
      <c r="O17" s="199"/>
      <c r="P17" s="199"/>
      <c r="Q17" s="199"/>
    </row>
    <row r="18" spans="1:17" s="32" customFormat="1" ht="15">
      <c r="A18" s="199"/>
      <c r="B18" s="199"/>
      <c r="C18" s="199"/>
      <c r="D18" s="199"/>
      <c r="E18" s="199"/>
      <c r="F18" s="218" t="s">
        <v>72</v>
      </c>
      <c r="G18" s="219"/>
      <c r="H18" s="220">
        <v>2400</v>
      </c>
      <c r="I18" s="199"/>
      <c r="J18" s="199"/>
      <c r="K18" s="199"/>
      <c r="L18" s="199"/>
      <c r="M18" s="199"/>
      <c r="N18" s="199"/>
      <c r="O18" s="199"/>
      <c r="P18" s="199"/>
      <c r="Q18" s="199"/>
    </row>
    <row r="19" spans="1:17" s="32" customFormat="1" ht="15">
      <c r="A19" s="201" t="s">
        <v>319</v>
      </c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</row>
    <row r="20" spans="1:9" s="32" customFormat="1" ht="15">
      <c r="A20" s="108"/>
      <c r="D20" s="105"/>
      <c r="I20" s="196"/>
    </row>
    <row r="21" s="32" customFormat="1" ht="15">
      <c r="A21" s="187" t="s">
        <v>265</v>
      </c>
    </row>
    <row r="22" spans="1:6" s="32" customFormat="1" ht="15">
      <c r="A22" s="32" t="s">
        <v>264</v>
      </c>
      <c r="F22" s="32" t="s">
        <v>266</v>
      </c>
    </row>
    <row r="23" s="32" customFormat="1" ht="15"/>
    <row r="24" s="32" customFormat="1" ht="15">
      <c r="A24" s="187" t="s">
        <v>270</v>
      </c>
    </row>
    <row r="25" s="32" customFormat="1" ht="15">
      <c r="A25" t="s">
        <v>271</v>
      </c>
    </row>
    <row r="26" s="32" customFormat="1" ht="15">
      <c r="A26" t="s">
        <v>267</v>
      </c>
    </row>
    <row r="27" s="32" customFormat="1" ht="15">
      <c r="A27" t="s">
        <v>268</v>
      </c>
    </row>
    <row r="28" ht="15">
      <c r="A28" t="s">
        <v>269</v>
      </c>
    </row>
    <row r="29" s="32" customFormat="1" ht="15"/>
    <row r="31" spans="1:2" ht="15">
      <c r="A31" s="271" t="s">
        <v>232</v>
      </c>
      <c r="B31" s="271"/>
    </row>
    <row r="32" spans="1:2" ht="15.75" thickBot="1">
      <c r="A32" s="118" t="s">
        <v>233</v>
      </c>
      <c r="B32" s="119" t="s">
        <v>67</v>
      </c>
    </row>
    <row r="33" spans="1:2" ht="15">
      <c r="A33" s="114" t="s">
        <v>234</v>
      </c>
      <c r="B33" s="122">
        <v>600</v>
      </c>
    </row>
    <row r="34" spans="1:2" ht="15">
      <c r="A34" s="115" t="s">
        <v>235</v>
      </c>
      <c r="B34" s="123">
        <v>100</v>
      </c>
    </row>
    <row r="35" spans="1:2" ht="15">
      <c r="A35" s="116" t="s">
        <v>236</v>
      </c>
      <c r="B35" s="123">
        <v>600</v>
      </c>
    </row>
    <row r="36" spans="1:2" ht="15">
      <c r="A36" s="116" t="s">
        <v>237</v>
      </c>
      <c r="B36" s="124">
        <v>100</v>
      </c>
    </row>
    <row r="37" spans="1:2" ht="15">
      <c r="A37" s="117" t="s">
        <v>238</v>
      </c>
      <c r="B37" s="123">
        <v>300</v>
      </c>
    </row>
    <row r="38" spans="1:2" ht="15">
      <c r="A38" s="116" t="s">
        <v>239</v>
      </c>
      <c r="B38" s="124">
        <v>0</v>
      </c>
    </row>
    <row r="39" spans="1:2" ht="15">
      <c r="A39" s="116" t="s">
        <v>240</v>
      </c>
      <c r="B39" s="123">
        <v>0</v>
      </c>
    </row>
    <row r="40" spans="1:2" ht="15">
      <c r="A40" s="116" t="s">
        <v>241</v>
      </c>
      <c r="B40" s="124">
        <v>0</v>
      </c>
    </row>
    <row r="41" spans="1:2" ht="15">
      <c r="A41" s="116" t="s">
        <v>242</v>
      </c>
      <c r="B41" s="123">
        <v>300</v>
      </c>
    </row>
    <row r="42" spans="1:2" ht="15.75" thickBot="1">
      <c r="A42" s="117" t="s">
        <v>243</v>
      </c>
      <c r="B42" s="125">
        <v>160</v>
      </c>
    </row>
    <row r="43" spans="1:2" ht="15">
      <c r="A43" s="120"/>
      <c r="B43" s="126">
        <f>SUM(B33:B42)</f>
        <v>2160</v>
      </c>
    </row>
    <row r="45" ht="15.75" thickBot="1"/>
    <row r="46" spans="1:4" ht="16.5" thickBot="1">
      <c r="A46" s="184" t="s">
        <v>260</v>
      </c>
      <c r="B46" s="185"/>
      <c r="C46" s="185"/>
      <c r="D46" s="186"/>
    </row>
    <row r="47" spans="1:4" ht="15.75" thickBot="1">
      <c r="A47" s="137" t="s">
        <v>233</v>
      </c>
      <c r="B47" s="136" t="s">
        <v>248</v>
      </c>
      <c r="C47" s="138" t="s">
        <v>249</v>
      </c>
      <c r="D47" s="136" t="s">
        <v>250</v>
      </c>
    </row>
    <row r="48" spans="1:4" ht="15">
      <c r="A48" s="139" t="s">
        <v>234</v>
      </c>
      <c r="B48" s="140">
        <v>300</v>
      </c>
      <c r="C48" s="141">
        <v>300</v>
      </c>
      <c r="D48" s="110">
        <f>SUM(B48+C48)</f>
        <v>600</v>
      </c>
    </row>
    <row r="49" spans="1:4" ht="15">
      <c r="A49" s="142" t="s">
        <v>235</v>
      </c>
      <c r="B49" s="143">
        <v>100</v>
      </c>
      <c r="C49" s="144">
        <v>0</v>
      </c>
      <c r="D49" s="111">
        <f aca="true" t="shared" si="0" ref="D49:D57">SUM(B49+C49)</f>
        <v>100</v>
      </c>
    </row>
    <row r="50" spans="1:4" ht="15">
      <c r="A50" s="145" t="s">
        <v>236</v>
      </c>
      <c r="B50" s="143">
        <v>0</v>
      </c>
      <c r="C50" s="144">
        <v>300</v>
      </c>
      <c r="D50" s="111">
        <f t="shared" si="0"/>
        <v>300</v>
      </c>
    </row>
    <row r="51" spans="1:4" ht="15">
      <c r="A51" s="145" t="s">
        <v>237</v>
      </c>
      <c r="B51" s="146">
        <v>100</v>
      </c>
      <c r="C51" s="147">
        <v>0</v>
      </c>
      <c r="D51" s="112">
        <f t="shared" si="0"/>
        <v>100</v>
      </c>
    </row>
    <row r="52" spans="1:4" ht="15">
      <c r="A52" s="148" t="s">
        <v>238</v>
      </c>
      <c r="B52" s="149">
        <v>200</v>
      </c>
      <c r="C52" s="150">
        <v>100</v>
      </c>
      <c r="D52" s="111">
        <f t="shared" si="0"/>
        <v>300</v>
      </c>
    </row>
    <row r="53" spans="1:4" ht="15">
      <c r="A53" s="145" t="s">
        <v>239</v>
      </c>
      <c r="B53" s="146">
        <v>0</v>
      </c>
      <c r="C53" s="147">
        <v>0</v>
      </c>
      <c r="D53" s="112">
        <f t="shared" si="0"/>
        <v>0</v>
      </c>
    </row>
    <row r="54" spans="1:4" ht="15">
      <c r="A54" s="145" t="s">
        <v>240</v>
      </c>
      <c r="B54" s="146">
        <v>0</v>
      </c>
      <c r="C54" s="147">
        <v>0</v>
      </c>
      <c r="D54" s="111">
        <f t="shared" si="0"/>
        <v>0</v>
      </c>
    </row>
    <row r="55" spans="1:4" ht="15">
      <c r="A55" s="145" t="s">
        <v>241</v>
      </c>
      <c r="B55" s="151">
        <v>0</v>
      </c>
      <c r="C55" s="147">
        <v>0</v>
      </c>
      <c r="D55" s="112">
        <f t="shared" si="0"/>
        <v>0</v>
      </c>
    </row>
    <row r="56" spans="1:4" ht="15">
      <c r="A56" s="145" t="s">
        <v>242</v>
      </c>
      <c r="B56" s="143">
        <v>0</v>
      </c>
      <c r="C56" s="147">
        <v>300</v>
      </c>
      <c r="D56" s="111">
        <f t="shared" si="0"/>
        <v>300</v>
      </c>
    </row>
    <row r="57" spans="1:4" ht="15.75" thickBot="1">
      <c r="A57" s="152" t="s">
        <v>243</v>
      </c>
      <c r="B57" s="153">
        <v>160</v>
      </c>
      <c r="C57" s="154">
        <v>0</v>
      </c>
      <c r="D57" s="113">
        <f t="shared" si="0"/>
        <v>160</v>
      </c>
    </row>
    <row r="58" spans="1:4" ht="15.75" thickBot="1">
      <c r="A58" s="137" t="s">
        <v>251</v>
      </c>
      <c r="B58" s="155">
        <f>SUM(B48:B57)</f>
        <v>860</v>
      </c>
      <c r="C58" s="156">
        <f>SUM(C48:C57)</f>
        <v>1000</v>
      </c>
      <c r="D58" s="155">
        <f>SUM(D48:D57)</f>
        <v>1860</v>
      </c>
    </row>
    <row r="59" spans="1:4" ht="15.75" thickBot="1">
      <c r="A59" s="148"/>
      <c r="B59" s="157"/>
      <c r="C59" s="157"/>
      <c r="D59" s="157"/>
    </row>
    <row r="60" spans="1:4" ht="15">
      <c r="A60" s="158" t="s">
        <v>252</v>
      </c>
      <c r="B60" s="159" t="s">
        <v>253</v>
      </c>
      <c r="C60" s="160"/>
      <c r="D60" s="161">
        <v>4000</v>
      </c>
    </row>
    <row r="61" spans="1:4" ht="15">
      <c r="A61" s="162"/>
      <c r="B61" s="163" t="s">
        <v>108</v>
      </c>
      <c r="C61" s="164"/>
      <c r="D61" s="165">
        <v>1000</v>
      </c>
    </row>
    <row r="62" spans="1:4" ht="15">
      <c r="A62" s="148"/>
      <c r="B62" s="166" t="s">
        <v>254</v>
      </c>
      <c r="C62" s="157"/>
      <c r="D62" s="167">
        <v>800</v>
      </c>
    </row>
    <row r="63" spans="1:4" ht="15">
      <c r="A63" s="148"/>
      <c r="B63" s="163" t="s">
        <v>255</v>
      </c>
      <c r="C63" s="164"/>
      <c r="D63" s="165">
        <v>800</v>
      </c>
    </row>
    <row r="64" spans="1:4" ht="15">
      <c r="A64" s="148"/>
      <c r="B64" s="163" t="s">
        <v>256</v>
      </c>
      <c r="C64" s="164"/>
      <c r="D64" s="165">
        <v>500</v>
      </c>
    </row>
    <row r="65" spans="1:4" ht="15.75" thickBot="1">
      <c r="A65" s="168"/>
      <c r="B65" s="169" t="s">
        <v>257</v>
      </c>
      <c r="C65" s="170"/>
      <c r="D65" s="171">
        <v>500</v>
      </c>
    </row>
    <row r="66" spans="1:4" ht="15.75" thickBot="1">
      <c r="A66" s="172"/>
      <c r="B66" s="173" t="s">
        <v>69</v>
      </c>
      <c r="C66" s="170"/>
      <c r="D66" s="155">
        <f>SUM(D60:D65)</f>
        <v>7600</v>
      </c>
    </row>
    <row r="67" spans="1:2" ht="15">
      <c r="A67" s="32" t="s">
        <v>258</v>
      </c>
      <c r="B67" s="32" t="s">
        <v>259</v>
      </c>
    </row>
    <row r="69" spans="1:5" ht="15">
      <c r="A69" s="131" t="s">
        <v>247</v>
      </c>
      <c r="B69" s="132"/>
      <c r="C69" s="133"/>
      <c r="D69" s="133"/>
      <c r="E69" s="133"/>
    </row>
    <row r="72" spans="1:18" ht="15">
      <c r="A72" s="199"/>
      <c r="B72" s="266" t="s">
        <v>323</v>
      </c>
      <c r="C72" s="266"/>
      <c r="D72" s="266"/>
      <c r="E72" s="266"/>
      <c r="F72" s="266"/>
      <c r="G72" s="266"/>
      <c r="H72" s="266"/>
      <c r="I72" s="266"/>
      <c r="J72" s="266"/>
      <c r="K72" s="266"/>
      <c r="L72" s="266"/>
      <c r="M72" s="266"/>
      <c r="N72" s="266"/>
      <c r="O72" s="266"/>
      <c r="P72" s="266"/>
      <c r="Q72" s="266"/>
      <c r="R72" s="266"/>
    </row>
    <row r="73" spans="1:18" ht="15">
      <c r="A73" s="199"/>
      <c r="B73" s="224"/>
      <c r="C73" s="224"/>
      <c r="D73" s="224"/>
      <c r="E73" s="224"/>
      <c r="F73" s="224"/>
      <c r="G73" s="201"/>
      <c r="H73" s="201"/>
      <c r="I73" s="201"/>
      <c r="J73" s="201"/>
      <c r="K73" s="199"/>
      <c r="L73" s="224"/>
      <c r="M73" s="224"/>
      <c r="N73" s="224"/>
      <c r="O73" s="224"/>
      <c r="P73" s="224"/>
      <c r="Q73" s="224"/>
      <c r="R73" s="224"/>
    </row>
    <row r="74" spans="1:18" ht="90">
      <c r="A74" s="199"/>
      <c r="B74" s="225" t="s">
        <v>324</v>
      </c>
      <c r="C74" s="226" t="s">
        <v>303</v>
      </c>
      <c r="D74" s="205" t="s">
        <v>304</v>
      </c>
      <c r="E74" s="227" t="s">
        <v>305</v>
      </c>
      <c r="F74" s="227" t="s">
        <v>306</v>
      </c>
      <c r="G74" s="205" t="s">
        <v>250</v>
      </c>
      <c r="H74" s="227" t="s">
        <v>307</v>
      </c>
      <c r="I74" s="205" t="s">
        <v>250</v>
      </c>
      <c r="J74" s="228" t="s">
        <v>308</v>
      </c>
      <c r="K74" s="206" t="s">
        <v>309</v>
      </c>
      <c r="L74" s="205" t="s">
        <v>250</v>
      </c>
      <c r="M74" s="206" t="s">
        <v>299</v>
      </c>
      <c r="N74" s="205" t="s">
        <v>311</v>
      </c>
      <c r="O74" s="229" t="s">
        <v>312</v>
      </c>
      <c r="P74" s="205" t="s">
        <v>325</v>
      </c>
      <c r="Q74" s="205" t="s">
        <v>326</v>
      </c>
      <c r="R74" s="228" t="s">
        <v>250</v>
      </c>
    </row>
    <row r="75" spans="1:18" ht="15">
      <c r="A75" s="202"/>
      <c r="B75" s="202" t="s">
        <v>327</v>
      </c>
      <c r="C75" s="203">
        <v>16</v>
      </c>
      <c r="D75" s="200">
        <v>6</v>
      </c>
      <c r="E75" s="203">
        <f>C75*D75</f>
        <v>96</v>
      </c>
      <c r="F75" s="200">
        <v>16</v>
      </c>
      <c r="G75" s="203">
        <f>E75*F75</f>
        <v>1536</v>
      </c>
      <c r="H75" s="200">
        <v>4</v>
      </c>
      <c r="I75" s="203">
        <f>E75*H75</f>
        <v>384</v>
      </c>
      <c r="J75" s="210"/>
      <c r="K75" s="200">
        <v>40</v>
      </c>
      <c r="L75" s="203">
        <f>J75*K75*H75</f>
        <v>0</v>
      </c>
      <c r="M75" s="203"/>
      <c r="N75" s="203">
        <v>200</v>
      </c>
      <c r="O75" s="203">
        <v>0</v>
      </c>
      <c r="P75" s="203">
        <v>60</v>
      </c>
      <c r="Q75" s="203">
        <v>200</v>
      </c>
      <c r="R75" s="204">
        <f>Q75+N75+I75+G75+O75+L75+P75+M75</f>
        <v>2380</v>
      </c>
    </row>
    <row r="76" spans="1:18" ht="15">
      <c r="A76" s="202"/>
      <c r="B76" s="199"/>
      <c r="C76" s="199"/>
      <c r="D76" s="199"/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199"/>
    </row>
    <row r="77" spans="1:18" ht="15">
      <c r="A77" s="202"/>
      <c r="B77" s="199"/>
      <c r="C77" s="199"/>
      <c r="D77" s="199"/>
      <c r="E77" s="199"/>
      <c r="F77" s="199"/>
      <c r="G77" s="199"/>
      <c r="H77" s="199"/>
      <c r="I77" s="199"/>
      <c r="J77" s="199"/>
      <c r="K77" s="199"/>
      <c r="L77" s="199"/>
      <c r="M77" s="199"/>
      <c r="N77" s="199"/>
      <c r="O77" s="199"/>
      <c r="P77" s="199"/>
      <c r="Q77" s="199"/>
      <c r="R77" s="199"/>
    </row>
    <row r="78" spans="1:18" ht="15">
      <c r="A78" s="202"/>
      <c r="B78" s="199" t="s">
        <v>328</v>
      </c>
      <c r="C78" s="199"/>
      <c r="D78" s="199"/>
      <c r="E78" s="199"/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</row>
    <row r="79" spans="1:18" ht="90">
      <c r="A79" s="202"/>
      <c r="B79" s="225" t="s">
        <v>306</v>
      </c>
      <c r="C79" s="227" t="s">
        <v>329</v>
      </c>
      <c r="D79" s="227" t="s">
        <v>307</v>
      </c>
      <c r="E79" s="205" t="s">
        <v>250</v>
      </c>
      <c r="F79" s="230" t="s">
        <v>308</v>
      </c>
      <c r="G79" s="206" t="s">
        <v>309</v>
      </c>
      <c r="H79" s="205" t="s">
        <v>250</v>
      </c>
      <c r="I79" s="229" t="s">
        <v>312</v>
      </c>
      <c r="J79" s="206" t="s">
        <v>330</v>
      </c>
      <c r="K79" s="205" t="s">
        <v>331</v>
      </c>
      <c r="L79" s="205" t="s">
        <v>250</v>
      </c>
      <c r="M79" s="199"/>
      <c r="N79" s="199"/>
      <c r="O79" s="199"/>
      <c r="P79" s="199"/>
      <c r="Q79" s="199"/>
      <c r="R79" s="199"/>
    </row>
    <row r="80" spans="1:18" ht="15">
      <c r="A80" s="202"/>
      <c r="B80" s="200"/>
      <c r="C80" s="200"/>
      <c r="D80" s="200"/>
      <c r="E80" s="200"/>
      <c r="F80" s="203"/>
      <c r="G80" s="200"/>
      <c r="H80" s="203"/>
      <c r="I80" s="203"/>
      <c r="J80" s="231"/>
      <c r="K80" s="231"/>
      <c r="L80" s="203"/>
      <c r="M80" s="199"/>
      <c r="N80" s="199"/>
      <c r="O80" s="199"/>
      <c r="P80" s="199"/>
      <c r="Q80" s="199"/>
      <c r="R80" s="199"/>
    </row>
    <row r="81" spans="1:18" ht="15">
      <c r="A81" s="199"/>
      <c r="B81" s="199"/>
      <c r="C81" s="199"/>
      <c r="D81" s="199"/>
      <c r="E81" s="199"/>
      <c r="F81" s="199"/>
      <c r="G81" s="199"/>
      <c r="H81" s="199"/>
      <c r="I81" s="199"/>
      <c r="J81" s="199"/>
      <c r="K81" s="199"/>
      <c r="L81" s="199"/>
      <c r="M81" s="199"/>
      <c r="N81" s="199"/>
      <c r="O81" s="199"/>
      <c r="P81" s="199"/>
      <c r="Q81" s="199"/>
      <c r="R81" s="199"/>
    </row>
    <row r="82" spans="1:18" ht="15">
      <c r="A82" s="199"/>
      <c r="B82" s="199"/>
      <c r="C82" s="199"/>
      <c r="D82" s="199"/>
      <c r="E82" s="199"/>
      <c r="F82" s="199"/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199"/>
    </row>
    <row r="83" spans="1:18" ht="15">
      <c r="A83" s="199"/>
      <c r="B83" s="200" t="s">
        <v>332</v>
      </c>
      <c r="C83" s="232" t="s">
        <v>333</v>
      </c>
      <c r="D83" s="233"/>
      <c r="E83" s="233"/>
      <c r="F83" s="207"/>
      <c r="G83" s="207"/>
      <c r="H83" s="208"/>
      <c r="I83" s="203">
        <f>L80</f>
        <v>0</v>
      </c>
      <c r="J83" s="199"/>
      <c r="K83" s="199"/>
      <c r="L83" s="199"/>
      <c r="M83" s="199"/>
      <c r="N83" s="199"/>
      <c r="O83" s="199"/>
      <c r="P83" s="199"/>
      <c r="Q83" s="199"/>
      <c r="R83" s="199"/>
    </row>
    <row r="84" spans="1:18" ht="15">
      <c r="A84" s="199"/>
      <c r="B84" s="200" t="s">
        <v>334</v>
      </c>
      <c r="C84" s="209" t="s">
        <v>335</v>
      </c>
      <c r="D84" s="207"/>
      <c r="E84" s="207"/>
      <c r="F84" s="207"/>
      <c r="G84" s="207"/>
      <c r="H84" s="91"/>
      <c r="I84" s="200"/>
      <c r="J84" s="199"/>
      <c r="K84" s="199"/>
      <c r="L84" s="199"/>
      <c r="M84" s="199"/>
      <c r="N84" s="199"/>
      <c r="O84" s="199"/>
      <c r="P84" s="199"/>
      <c r="Q84" s="199"/>
      <c r="R84" s="199"/>
    </row>
    <row r="85" spans="1:18" ht="15">
      <c r="A85" s="199"/>
      <c r="B85" s="200" t="s">
        <v>336</v>
      </c>
      <c r="C85" s="209" t="s">
        <v>316</v>
      </c>
      <c r="D85" s="207"/>
      <c r="E85" s="207"/>
      <c r="F85" s="207"/>
      <c r="G85" s="207"/>
      <c r="H85" s="208"/>
      <c r="I85" s="203">
        <f>R75</f>
        <v>2380</v>
      </c>
      <c r="J85" s="199"/>
      <c r="K85" s="199"/>
      <c r="L85" s="199"/>
      <c r="M85" s="199"/>
      <c r="N85" s="199"/>
      <c r="O85" s="199"/>
      <c r="P85" s="199"/>
      <c r="Q85" s="199"/>
      <c r="R85" s="199"/>
    </row>
    <row r="86" spans="1:18" ht="15">
      <c r="A86" s="199"/>
      <c r="B86" s="200"/>
      <c r="C86" s="209" t="s">
        <v>318</v>
      </c>
      <c r="D86" s="207"/>
      <c r="E86" s="207"/>
      <c r="F86" s="207"/>
      <c r="G86" s="207"/>
      <c r="H86" s="208"/>
      <c r="I86" s="203">
        <v>100</v>
      </c>
      <c r="J86" s="199"/>
      <c r="K86" s="199"/>
      <c r="L86" s="199"/>
      <c r="M86" s="199"/>
      <c r="N86" s="199"/>
      <c r="O86" s="199"/>
      <c r="P86" s="199"/>
      <c r="Q86" s="199"/>
      <c r="R86" s="199"/>
    </row>
    <row r="87" spans="1:18" ht="15">
      <c r="A87" s="199"/>
      <c r="B87" s="199"/>
      <c r="C87" s="199"/>
      <c r="D87" s="199"/>
      <c r="E87" s="199"/>
      <c r="F87" s="199"/>
      <c r="G87" s="209" t="s">
        <v>337</v>
      </c>
      <c r="H87" s="91"/>
      <c r="I87" s="234">
        <f>SUM(I83:I86)</f>
        <v>2480</v>
      </c>
      <c r="J87" s="199"/>
      <c r="K87" s="199"/>
      <c r="L87" s="199"/>
      <c r="M87" s="199"/>
      <c r="N87" s="199"/>
      <c r="O87" s="199"/>
      <c r="P87" s="199"/>
      <c r="Q87" s="199"/>
      <c r="R87" s="199"/>
    </row>
    <row r="88" spans="1:18" ht="15">
      <c r="A88" s="199"/>
      <c r="B88" s="199"/>
      <c r="C88" s="199"/>
      <c r="D88" s="199"/>
      <c r="E88" s="199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</row>
    <row r="89" spans="1:18" ht="15">
      <c r="A89" s="199"/>
      <c r="B89" s="199"/>
      <c r="C89" s="199"/>
      <c r="D89" s="199"/>
      <c r="E89" s="199"/>
      <c r="F89" s="199"/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199"/>
      <c r="R89" s="199"/>
    </row>
    <row r="90" spans="1:18" ht="15">
      <c r="A90" s="199"/>
      <c r="B90" s="199" t="s">
        <v>338</v>
      </c>
      <c r="C90" s="199"/>
      <c r="D90" s="199"/>
      <c r="E90" s="199"/>
      <c r="F90" s="199"/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199"/>
      <c r="R90" s="199"/>
    </row>
  </sheetData>
  <sheetProtection/>
  <mergeCells count="6">
    <mergeCell ref="B72:R72"/>
    <mergeCell ref="A9:Q9"/>
    <mergeCell ref="I11:K11"/>
    <mergeCell ref="M11:O11"/>
    <mergeCell ref="B11:H11"/>
    <mergeCell ref="A31:B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1"/>
  <sheetViews>
    <sheetView zoomScale="85" zoomScaleNormal="85" zoomScalePageLayoutView="0" workbookViewId="0" topLeftCell="A10">
      <selection activeCell="D45" sqref="D45"/>
    </sheetView>
  </sheetViews>
  <sheetFormatPr defaultColWidth="8.8515625" defaultRowHeight="15"/>
  <cols>
    <col min="1" max="1" width="21.28125" style="32" customWidth="1"/>
    <col min="2" max="2" width="11.7109375" style="32" customWidth="1"/>
    <col min="3" max="3" width="8.7109375" style="32" customWidth="1"/>
    <col min="4" max="4" width="10.421875" style="32" customWidth="1"/>
    <col min="5" max="5" width="8.8515625" style="32" customWidth="1"/>
    <col min="6" max="6" width="10.8515625" style="32" customWidth="1"/>
    <col min="7" max="8" width="8.8515625" style="32" customWidth="1"/>
    <col min="9" max="9" width="11.00390625" style="32" customWidth="1"/>
    <col min="10" max="10" width="11.140625" style="32" customWidth="1"/>
    <col min="11" max="16384" width="8.8515625" style="32" customWidth="1"/>
  </cols>
  <sheetData>
    <row r="1" spans="1:2" ht="15">
      <c r="A1" s="3" t="s">
        <v>86</v>
      </c>
      <c r="B1" s="29" t="s">
        <v>110</v>
      </c>
    </row>
    <row r="2" spans="1:2" ht="15">
      <c r="A2" s="3" t="s">
        <v>101</v>
      </c>
      <c r="B2" s="4">
        <v>2500</v>
      </c>
    </row>
    <row r="3" spans="1:2" ht="15">
      <c r="A3" s="3" t="s">
        <v>102</v>
      </c>
      <c r="B3" s="4">
        <v>2400</v>
      </c>
    </row>
    <row r="4" spans="1:2" ht="15">
      <c r="A4" s="3" t="s">
        <v>103</v>
      </c>
      <c r="B4" s="4">
        <v>2500</v>
      </c>
    </row>
    <row r="5" spans="1:2" ht="15">
      <c r="A5" s="3" t="s">
        <v>104</v>
      </c>
      <c r="B5" s="4">
        <v>5000</v>
      </c>
    </row>
    <row r="6" spans="1:2" ht="15">
      <c r="A6" s="3" t="s">
        <v>105</v>
      </c>
      <c r="B6" s="4">
        <v>2480</v>
      </c>
    </row>
    <row r="7" spans="1:2" ht="15">
      <c r="A7" s="3" t="s">
        <v>106</v>
      </c>
      <c r="B7" s="4">
        <v>1500</v>
      </c>
    </row>
    <row r="8" spans="1:2" ht="15">
      <c r="A8" s="3" t="s">
        <v>107</v>
      </c>
      <c r="B8" s="4">
        <v>2500</v>
      </c>
    </row>
    <row r="9" spans="1:2" ht="15">
      <c r="A9" s="3" t="s">
        <v>72</v>
      </c>
      <c r="B9" s="4">
        <f>SUM(B2:B8)</f>
        <v>18880</v>
      </c>
    </row>
    <row r="12" spans="1:5" ht="15">
      <c r="A12" s="3" t="s">
        <v>111</v>
      </c>
      <c r="B12" s="26" t="s">
        <v>90</v>
      </c>
      <c r="C12" s="77" t="s">
        <v>91</v>
      </c>
      <c r="D12" s="3" t="s">
        <v>272</v>
      </c>
      <c r="E12" s="27" t="s">
        <v>273</v>
      </c>
    </row>
    <row r="13" spans="1:5" ht="15">
      <c r="A13" s="3" t="s">
        <v>87</v>
      </c>
      <c r="B13" s="25">
        <v>63</v>
      </c>
      <c r="C13" s="25">
        <f>B13/1.2</f>
        <v>52.5</v>
      </c>
      <c r="D13" s="25">
        <f>C13*1.25</f>
        <v>65.625</v>
      </c>
      <c r="E13" s="28">
        <f>D13*12</f>
        <v>787.5</v>
      </c>
    </row>
    <row r="14" spans="1:5" ht="15">
      <c r="A14" s="3" t="s">
        <v>88</v>
      </c>
      <c r="B14" s="25">
        <v>106</v>
      </c>
      <c r="C14" s="25">
        <f>B14/1.2</f>
        <v>88.33333333333334</v>
      </c>
      <c r="D14" s="25">
        <f>C14*1.25</f>
        <v>110.41666666666669</v>
      </c>
      <c r="E14" s="28">
        <f>D14*12</f>
        <v>1325.0000000000002</v>
      </c>
    </row>
    <row r="15" spans="1:5" ht="15">
      <c r="A15" s="3" t="s">
        <v>89</v>
      </c>
      <c r="B15" s="25">
        <v>32</v>
      </c>
      <c r="C15" s="25">
        <f>B15/1.2</f>
        <v>26.666666666666668</v>
      </c>
      <c r="D15" s="25">
        <f>C15*1.25</f>
        <v>33.333333333333336</v>
      </c>
      <c r="E15" s="28">
        <f>D15*4</f>
        <v>133.33333333333334</v>
      </c>
    </row>
    <row r="16" ht="15">
      <c r="E16" s="28">
        <f>SUM(E13:E15)</f>
        <v>2245.8333333333335</v>
      </c>
    </row>
    <row r="17" spans="1:5" ht="15">
      <c r="A17" s="190" t="s">
        <v>283</v>
      </c>
      <c r="B17" s="236" t="s">
        <v>343</v>
      </c>
      <c r="C17" s="236"/>
      <c r="D17" s="236"/>
      <c r="E17" s="28">
        <f>8000+3000+2000</f>
        <v>13000</v>
      </c>
    </row>
    <row r="18" spans="1:5" ht="15">
      <c r="A18" s="191" t="s">
        <v>284</v>
      </c>
      <c r="B18" s="181"/>
      <c r="C18" s="181"/>
      <c r="D18" s="91"/>
      <c r="E18" s="28">
        <f>SUM(E16:E17)</f>
        <v>15245.833333333334</v>
      </c>
    </row>
    <row r="19" spans="1:8" s="199" customFormat="1" ht="15">
      <c r="A19" s="209" t="s">
        <v>357</v>
      </c>
      <c r="B19" s="207"/>
      <c r="C19" s="207"/>
      <c r="D19" s="91"/>
      <c r="E19" s="28">
        <f>1200+8500+4000+3200</f>
        <v>16900</v>
      </c>
      <c r="F19" s="239" t="s">
        <v>358</v>
      </c>
      <c r="G19" s="239"/>
      <c r="H19" s="239"/>
    </row>
    <row r="21" spans="1:2" ht="15">
      <c r="A21" s="3" t="s">
        <v>92</v>
      </c>
      <c r="B21" s="240" t="s">
        <v>110</v>
      </c>
    </row>
    <row r="22" spans="1:2" ht="15">
      <c r="A22" s="3" t="s">
        <v>275</v>
      </c>
      <c r="B22" s="188">
        <v>1800</v>
      </c>
    </row>
    <row r="23" spans="1:2" ht="15">
      <c r="A23" s="3" t="s">
        <v>76</v>
      </c>
      <c r="B23" s="25">
        <v>1400</v>
      </c>
    </row>
    <row r="24" spans="1:2" ht="15">
      <c r="A24" s="3" t="s">
        <v>274</v>
      </c>
      <c r="B24" s="25">
        <v>2700</v>
      </c>
    </row>
    <row r="25" spans="1:2" ht="15">
      <c r="A25" s="3" t="s">
        <v>276</v>
      </c>
      <c r="B25" s="25">
        <v>0</v>
      </c>
    </row>
    <row r="26" spans="1:2" s="199" customFormat="1" ht="15">
      <c r="A26" s="200" t="s">
        <v>344</v>
      </c>
      <c r="B26" s="25">
        <v>800</v>
      </c>
    </row>
    <row r="27" spans="1:2" ht="15">
      <c r="A27" s="3"/>
      <c r="B27" s="25">
        <f>SUM(B22:B26)</f>
        <v>6700</v>
      </c>
    </row>
    <row r="29" spans="1:2" ht="15">
      <c r="A29" s="3" t="s">
        <v>93</v>
      </c>
      <c r="B29" s="29" t="s">
        <v>110</v>
      </c>
    </row>
    <row r="30" spans="1:2" ht="15">
      <c r="A30" s="3" t="s">
        <v>78</v>
      </c>
      <c r="B30" s="30">
        <v>2919.48</v>
      </c>
    </row>
    <row r="31" spans="1:2" ht="15">
      <c r="A31" s="3" t="s">
        <v>94</v>
      </c>
      <c r="B31" s="30">
        <v>8764.68</v>
      </c>
    </row>
    <row r="32" ht="15">
      <c r="B32" s="31">
        <f>SUM(B30:B31)</f>
        <v>11684.16</v>
      </c>
    </row>
    <row r="34" ht="15">
      <c r="A34" s="190" t="s">
        <v>280</v>
      </c>
    </row>
    <row r="35" spans="1:4" ht="15">
      <c r="A35" s="3" t="s">
        <v>279</v>
      </c>
      <c r="B35" s="22">
        <v>36900</v>
      </c>
      <c r="C35" s="238"/>
      <c r="D35" s="238"/>
    </row>
    <row r="36" spans="1:4" ht="15">
      <c r="A36" s="3" t="s">
        <v>345</v>
      </c>
      <c r="B36" s="22">
        <v>12924</v>
      </c>
      <c r="C36" s="238"/>
      <c r="D36" s="238"/>
    </row>
    <row r="37" spans="2:4" ht="15">
      <c r="B37" s="237">
        <f>SUM(B35:B36)</f>
        <v>49824</v>
      </c>
      <c r="C37" s="239"/>
      <c r="D37" s="238"/>
    </row>
    <row r="38" ht="15">
      <c r="A38" s="190" t="s">
        <v>280</v>
      </c>
    </row>
    <row r="39" spans="1:4" ht="15">
      <c r="A39" s="14" t="s">
        <v>281</v>
      </c>
      <c r="B39" s="3">
        <f>6000+200*3</f>
        <v>6600</v>
      </c>
      <c r="C39" s="3">
        <f>B39*35%</f>
        <v>2310</v>
      </c>
      <c r="D39" s="3">
        <f>B39+C39+800</f>
        <v>9710</v>
      </c>
    </row>
    <row r="40" spans="1:4" ht="15">
      <c r="A40" s="14" t="s">
        <v>282</v>
      </c>
      <c r="B40" s="3">
        <v>14000</v>
      </c>
      <c r="C40" s="3"/>
      <c r="D40" s="3">
        <f>B40</f>
        <v>14000</v>
      </c>
    </row>
    <row r="41" ht="15">
      <c r="D41" s="3">
        <f>SUM(D39:D40)</f>
        <v>23710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akristofova</dc:creator>
  <cp:keywords/>
  <dc:description/>
  <cp:lastModifiedBy>User</cp:lastModifiedBy>
  <cp:lastPrinted>2022-04-18T08:29:25Z</cp:lastPrinted>
  <dcterms:created xsi:type="dcterms:W3CDTF">2018-04-19T13:27:00Z</dcterms:created>
  <dcterms:modified xsi:type="dcterms:W3CDTF">2022-05-11T09:00:55Z</dcterms:modified>
  <cp:category/>
  <cp:version/>
  <cp:contentType/>
  <cp:contentStatus/>
</cp:coreProperties>
</file>