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ROZP" sheetId="1" r:id="rId1"/>
    <sheet name="Zvýšenie " sheetId="2" r:id="rId2"/>
    <sheet name="ZNAMKY" sheetId="3" r:id="rId3"/>
    <sheet name="CH" sheetId="4" r:id="rId4"/>
    <sheet name="pel" sheetId="5" r:id="rId5"/>
    <sheet name="PT" sheetId="6" r:id="rId6"/>
    <sheet name="VHT" sheetId="7" r:id="rId7"/>
    <sheet name="VT" sheetId="8" r:id="rId8"/>
    <sheet name="CT" sheetId="9" r:id="rId9"/>
    <sheet name="ostatné" sheetId="10" r:id="rId10"/>
    <sheet name="SM" sheetId="11" r:id="rId11"/>
    <sheet name="UMK" sheetId="12" r:id="rId12"/>
  </sheets>
  <definedNames/>
  <calcPr fullCalcOnLoad="1"/>
</workbook>
</file>

<file path=xl/sharedStrings.xml><?xml version="1.0" encoding="utf-8"?>
<sst xmlns="http://schemas.openxmlformats.org/spreadsheetml/2006/main" count="385" uniqueCount="320">
  <si>
    <t>Klub slovenských turistov, Záborského 33, 831 03  BRATISLAVA</t>
  </si>
  <si>
    <t>A.) PRÍJMY</t>
  </si>
  <si>
    <t>p.č.</t>
  </si>
  <si>
    <t>popis</t>
  </si>
  <si>
    <t>vlastné</t>
  </si>
  <si>
    <t>dotácie</t>
  </si>
  <si>
    <t>Účelová dotácia z Ministerstva na značenie TZT</t>
  </si>
  <si>
    <r>
      <t>Podiel z členských známok  4</t>
    </r>
    <r>
      <rPr>
        <b/>
        <sz val="11"/>
        <color indexed="8"/>
        <rFont val="Calibri"/>
        <family val="2"/>
      </rPr>
      <t>0%</t>
    </r>
  </si>
  <si>
    <t>poistné členov</t>
  </si>
  <si>
    <t>Nájomné z Téryho chaty</t>
  </si>
  <si>
    <t>Nájomné zo Zbojníckej chaty</t>
  </si>
  <si>
    <t>Nájomné z Chaty pri Zelenom plese</t>
  </si>
  <si>
    <t>Nájomné z Chaty pod Rysmi</t>
  </si>
  <si>
    <t>Nájomné z Chaty M. R. Štefánika</t>
  </si>
  <si>
    <t>Slovak Telekom prenájom na Chate pri Zelenom plese</t>
  </si>
  <si>
    <t>Príjmy spolu</t>
  </si>
  <si>
    <t>B.) VÝDAVKY</t>
  </si>
  <si>
    <t>I.</t>
  </si>
  <si>
    <t>zasadnutie  valné zhromaždenie</t>
  </si>
  <si>
    <t>zasadnutia výkonného výboru</t>
  </si>
  <si>
    <t>činnosť sekcií</t>
  </si>
  <si>
    <t>3.1.pešia turistika-zasadnutia, organizačný štáb,aktív</t>
  </si>
  <si>
    <t>3.2.lyžiarska turistika-zasadnutia, organizačný štáb, aktív</t>
  </si>
  <si>
    <t>3.3. cykloturistika-zasadnutia, organizačný štáb, aktív</t>
  </si>
  <si>
    <t>3.4. VHT zasadnutia, organizačný štáb, aktív</t>
  </si>
  <si>
    <t>3.5.vodná turistika-zasadnutia, organizačný štáb, aktív</t>
  </si>
  <si>
    <t>3.6.sekcia mládeže-zasadnutia, organizačný štáb, aktív</t>
  </si>
  <si>
    <t>3.7.sekcia značenia</t>
  </si>
  <si>
    <t xml:space="preserve">3.8. jazdecká turistika, aktív </t>
  </si>
  <si>
    <t>činnosť komisií</t>
  </si>
  <si>
    <t>4.1. organizačná</t>
  </si>
  <si>
    <t xml:space="preserve">4.2 majetková, zasadnutia, </t>
  </si>
  <si>
    <t>4.3. učebno-metodická</t>
  </si>
  <si>
    <t>4.4. klasifikačná</t>
  </si>
  <si>
    <t>4.5. propagačná, vytlačenie propagačných materiálov</t>
  </si>
  <si>
    <t>4.6. medzinárodná, zasadanie dvojstranné stretnutia</t>
  </si>
  <si>
    <t>4.7. ekonomická</t>
  </si>
  <si>
    <t>4.8. kontólna</t>
  </si>
  <si>
    <t>značenie TZT - účelová dotácia z MŠ</t>
  </si>
  <si>
    <t>pracovné cesty členov VV, členov sekcií  na hlavné poduj + iné</t>
  </si>
  <si>
    <r>
      <t xml:space="preserve">rokovanie delegácie KST a KČT, MTSZ, PTTK, </t>
    </r>
    <r>
      <rPr>
        <sz val="11"/>
        <color indexed="8"/>
        <rFont val="Calibri"/>
        <family val="2"/>
      </rPr>
      <t>ÖTK</t>
    </r>
  </si>
  <si>
    <t>II.</t>
  </si>
  <si>
    <t>Podujatia KST</t>
  </si>
  <si>
    <t>III.</t>
  </si>
  <si>
    <t>Činnosť sekretariátu a prevádzkové náklady</t>
  </si>
  <si>
    <t>mzdy + odvody zamestnancov</t>
  </si>
  <si>
    <t>stravné lístky zamestnancov</t>
  </si>
  <si>
    <t>dom KST (elektrina, plyn, vodné-stočné, údržba, opravy)</t>
  </si>
  <si>
    <t>poštovné a rozmnožovanie</t>
  </si>
  <si>
    <t>kancelárske potreby, materiál a drobné nákupy, občerstvenie</t>
  </si>
  <si>
    <t>telefón, internet a informačný systém, včítane upgrade OMEGA,OLYMP</t>
  </si>
  <si>
    <t>výroba známok, odznakov, preukazov, vlajok a ocenení</t>
  </si>
  <si>
    <t>vedenie účtovníctva + auditori</t>
  </si>
  <si>
    <t>bankové poplatky</t>
  </si>
  <si>
    <t>tlač, rozdelenie a distribúcia kalendára KST a PDF súbor</t>
  </si>
  <si>
    <t xml:space="preserve"> </t>
  </si>
  <si>
    <t xml:space="preserve">IV. </t>
  </si>
  <si>
    <t>Poistenie majetku</t>
  </si>
  <si>
    <t xml:space="preserve">V. </t>
  </si>
  <si>
    <t>Poistenie členov</t>
  </si>
  <si>
    <t xml:space="preserve">VI. </t>
  </si>
  <si>
    <t>Dane z nehnuteľností</t>
  </si>
  <si>
    <t xml:space="preserve">VII. </t>
  </si>
  <si>
    <t xml:space="preserve">podiel 2% dane z príjmu </t>
  </si>
  <si>
    <t xml:space="preserve">VIII. </t>
  </si>
  <si>
    <t>Prenájom pozemkov</t>
  </si>
  <si>
    <t>IX.</t>
  </si>
  <si>
    <t>IX. Opravy tatranských chát TCH, CHZP, ZCH, CHR, CHMRŠ</t>
  </si>
  <si>
    <t>X.</t>
  </si>
  <si>
    <t>Správa majetku, stretnutia s chatármi, inventúry</t>
  </si>
  <si>
    <t>XII.</t>
  </si>
  <si>
    <t>členský príspevok do medzinárodných organizácií</t>
  </si>
  <si>
    <t>XII. 1.  IVV</t>
  </si>
  <si>
    <t>XII. 2. ERA-EWV</t>
  </si>
  <si>
    <t>Spolu výdavky</t>
  </si>
  <si>
    <t xml:space="preserve">C.) KAPITÁLOVÉ  PRÍJMY </t>
  </si>
  <si>
    <t>predaj chaty Kokava</t>
  </si>
  <si>
    <t>Činnosť VZ, VV KST, sekcií, komisií</t>
  </si>
  <si>
    <t>Typ známky</t>
  </si>
  <si>
    <t>Počet známok (ks)</t>
  </si>
  <si>
    <t>Hodnota pre ústredie (€/ks)</t>
  </si>
  <si>
    <t>€</t>
  </si>
  <si>
    <t>Čestný člen 0.00€</t>
  </si>
  <si>
    <t>Spolu</t>
  </si>
  <si>
    <t>Známka na podporu chát 7.00€</t>
  </si>
  <si>
    <t>Celkom:</t>
  </si>
  <si>
    <t>SPOLU</t>
  </si>
  <si>
    <t>poistenie</t>
  </si>
  <si>
    <t>chata</t>
  </si>
  <si>
    <t>ZCH</t>
  </si>
  <si>
    <t>TCH</t>
  </si>
  <si>
    <t>CHZP</t>
  </si>
  <si>
    <t>CHMRŠ</t>
  </si>
  <si>
    <t>CHpR</t>
  </si>
  <si>
    <t>40. festival Ľudia a hory</t>
  </si>
  <si>
    <t>Prevádzkové náklady - tatranské chaty</t>
  </si>
  <si>
    <t>výnos z predaja magnetiek, kníh, kalendár podujatí, zápisníky (6542)</t>
  </si>
  <si>
    <t>značenie VUC, OOCR, LESY SR</t>
  </si>
  <si>
    <t>3.9 sekcia histórie turistiky</t>
  </si>
  <si>
    <t>Rezerva na výdavky (INTEREG.....)</t>
  </si>
  <si>
    <t>2a.</t>
  </si>
  <si>
    <t xml:space="preserve">zmluva BOZP a P0(aj chaty), zdrav. Služba. Ochrana osob. údajov, </t>
  </si>
  <si>
    <t>iné - dary a dotácie, tržby účelové, refakturácie JAMES (6025,6583)</t>
  </si>
  <si>
    <t xml:space="preserve">Podiel 2% dane z príjmov </t>
  </si>
  <si>
    <t>ŠKOLENIA :</t>
  </si>
  <si>
    <t>mesačná faktúra EE</t>
  </si>
  <si>
    <t>mesačná faktúra plyn</t>
  </si>
  <si>
    <t>mesačná faktúra voda</t>
  </si>
  <si>
    <t>ceny s DPH</t>
  </si>
  <si>
    <t>mes. N</t>
  </si>
  <si>
    <t>zvýš.15%</t>
  </si>
  <si>
    <t>∑ 2020</t>
  </si>
  <si>
    <t>prenájom pozemkov</t>
  </si>
  <si>
    <t xml:space="preserve">poistenie </t>
  </si>
  <si>
    <t>ostatné Chaty a KST</t>
  </si>
  <si>
    <t>Základné 11.00€</t>
  </si>
  <si>
    <t>Deti do 15 rokov 5.00€</t>
  </si>
  <si>
    <t>Študenti (okrem externistov)7.00€</t>
  </si>
  <si>
    <t>Dôchodcovia do 69 rokov 7.00€</t>
  </si>
  <si>
    <t>Dôchodcovia 70 rokov a viac 5.00€</t>
  </si>
  <si>
    <t>ZŤP 5.00€</t>
  </si>
  <si>
    <t>Pešia turistika</t>
  </si>
  <si>
    <t>Lyžiarska turistika</t>
  </si>
  <si>
    <t>cykloturistika</t>
  </si>
  <si>
    <t>VHT</t>
  </si>
  <si>
    <t>vodná turistika</t>
  </si>
  <si>
    <t>jazdecká turistika</t>
  </si>
  <si>
    <t>Národný výstup na Kriváň</t>
  </si>
  <si>
    <t>Nákup členských známok KST, stav k 15.11.2020</t>
  </si>
  <si>
    <r>
      <t>ročné</t>
    </r>
    <r>
      <rPr>
        <sz val="11"/>
        <color indexed="8"/>
        <rFont val="Calibri"/>
        <family val="2"/>
      </rPr>
      <t>∑</t>
    </r>
  </si>
  <si>
    <t>ročné KST</t>
  </si>
  <si>
    <t>mesačne KST</t>
  </si>
  <si>
    <t>Ročné nájomné 2021</t>
  </si>
  <si>
    <t>€ r.2021</t>
  </si>
  <si>
    <t>známky</t>
  </si>
  <si>
    <t>∑ známky</t>
  </si>
  <si>
    <t>∑poistenie</t>
  </si>
  <si>
    <t>platba €</t>
  </si>
  <si>
    <t>všetko</t>
  </si>
  <si>
    <t>počet členov</t>
  </si>
  <si>
    <t>peniaze za členské v UCT</t>
  </si>
  <si>
    <t>dodatky k zmluve</t>
  </si>
  <si>
    <t>364,21 € = vrátené členské KST BORINA zaplatené omylom 6.2.20, členské mal zaplaiť na Region nie na ústredie</t>
  </si>
  <si>
    <t>Energie 2021</t>
  </si>
  <si>
    <t>Sumár podľa hodnoty</t>
  </si>
  <si>
    <t>typ známky</t>
  </si>
  <si>
    <t>počet ks</t>
  </si>
  <si>
    <t>11 € spolu</t>
  </si>
  <si>
    <t>5 € spolu</t>
  </si>
  <si>
    <t>7 € spolu</t>
  </si>
  <si>
    <t>známky €</t>
  </si>
  <si>
    <t>67. Celoslovenský zraz KST a 51. stretnutie TOM, Liptovský Mikuláš</t>
  </si>
  <si>
    <t xml:space="preserve">školenia vrátane seminárov </t>
  </si>
  <si>
    <t>53. Zimný zraz turistov Levoča  ZRUŠENÉ</t>
  </si>
  <si>
    <t>54. Vysokohorský zraz KST</t>
  </si>
  <si>
    <t>43. Zraz cykloturistov KST</t>
  </si>
  <si>
    <t>50. Zraz mladých vodákov KST</t>
  </si>
  <si>
    <t>65. Medzinárodná plavba po Dunaji - TID</t>
  </si>
  <si>
    <t>7. ročník stretnutia turistov na chate MRŠ</t>
  </si>
  <si>
    <t>7. chodníkom Jozefa Dekreta Matejovie Duchonka Kulháň</t>
  </si>
  <si>
    <t xml:space="preserve">4. Medzinárodný letný zraz turistov krajín V4, Ustrzyky Górne Bieszczady (PL)  </t>
  </si>
  <si>
    <t xml:space="preserve">Európsky deň turistiky IVV /12. stretnutie priaznivcov KST, Medzilaborce – Chvastejov </t>
  </si>
  <si>
    <t xml:space="preserve">57. Stretnutie čitateľov časopisu Krásy Slovenska, Malinô Brdo, Veľká Fatra </t>
  </si>
  <si>
    <t>Návrh  rozpočtu výnosov a nákladov KST na rok 2021.</t>
  </si>
  <si>
    <t>Výdavky sekcie pešej turistiky na rok 2021</t>
  </si>
  <si>
    <t xml:space="preserve">činnosť PT </t>
  </si>
  <si>
    <t xml:space="preserve">57. Stretnutie čitateľov časopisu Krásy Slovenska, Malinô Brdo, V. Fatra </t>
  </si>
  <si>
    <t>VÝDAVKY  SEKCIE VHT NA rok 2021</t>
  </si>
  <si>
    <t>ŠKOLENIA  2021  SEKCIA VHT</t>
  </si>
  <si>
    <t xml:space="preserve">II.1., Kurz Inštruktorov VhT I.st. 15 frekventantov                  </t>
  </si>
  <si>
    <t xml:space="preserve"> lektori zima 11. - 14. 3. 2021, 6 os. lektori leto 10. – 13. 6. 2021, 6 os.</t>
  </si>
  <si>
    <t>II.2., Frekventanti kurzu inštruktorov, ubytovanie, stravné .......</t>
  </si>
  <si>
    <t>II.8., Odborný seminár I VhT II. st. .........</t>
  </si>
  <si>
    <t xml:space="preserve">         5. - 7. február 2021, 2 lektori, 20 frekv.</t>
  </si>
  <si>
    <t xml:space="preserve">         25. - 28. február 2021, 2 lektori, 20 frekv.</t>
  </si>
  <si>
    <t xml:space="preserve">         12. -14. marec 2021, 2 lektori, 20 frekv.</t>
  </si>
  <si>
    <t xml:space="preserve">         26. - 28. marec 2021, 2 lektori, 20 frekv.    </t>
  </si>
  <si>
    <t>II.9., Účastníci odb. seminára I VhT II. st. ubytovanie, diéty ..</t>
  </si>
  <si>
    <t xml:space="preserve">II.10., Odborný seminár lektorov VhT 6 lektorov 11 – 13. 6. ...     </t>
  </si>
  <si>
    <t xml:space="preserve">          /6 lektorov zahrnutých v kurze I VhT I. leto/</t>
  </si>
  <si>
    <t>II.13., Odmena lektorom na kurzoch inštruktorov 260 hod.</t>
  </si>
  <si>
    <t xml:space="preserve">           a seminároch inštruktorov             4 x 40 = 160 hod</t>
  </si>
  <si>
    <t xml:space="preserve">           minimálna mzda pre 1.stupeň náročnosti práce 3,58 €/hod +34% odvody</t>
  </si>
  <si>
    <t>SPOLU Výdavky</t>
  </si>
  <si>
    <t>Školenie - vzdelávanie</t>
  </si>
  <si>
    <t>školenie špeciálnej časti 25 frekventantov</t>
  </si>
  <si>
    <t>preškolenie inštruktorov KST - uznanie vzdelania 362 frekventantov</t>
  </si>
  <si>
    <t>Odmeny lektorom náhrada za stratu času športového odborníka</t>
  </si>
  <si>
    <t>zasadnutie sekcie+ poštovné+kanc.potreby</t>
  </si>
  <si>
    <t>Skolenie instruktorov I a II,  účastnicí,  15</t>
  </si>
  <si>
    <t xml:space="preserve">Skolenie instruktorov I a II, - školiteľov,  5  </t>
  </si>
  <si>
    <t>Preškolovací seminár inštruktorov BA, 10</t>
  </si>
  <si>
    <t>Preškolovací seminár inštruktorov BB, 10</t>
  </si>
  <si>
    <t>Preškolovací seminár inštruktorov KE, 10</t>
  </si>
  <si>
    <t>hlavné podujatia</t>
  </si>
  <si>
    <t>Zraz mladých turistov</t>
  </si>
  <si>
    <t>Výdavky sekcie vodnej turistiky na rok 2021</t>
  </si>
  <si>
    <t>Náhrada lektorom za stratu času</t>
  </si>
  <si>
    <t>SEKCIA HISTORIE</t>
  </si>
  <si>
    <t>zaradenie tém z histórie turistiky do základných školení inštruktorov</t>
  </si>
  <si>
    <t xml:space="preserve">čínnosť - poštovné kanc.potreby... Zasadnutia apod </t>
  </si>
  <si>
    <t>školenie (odborná časť plán  december 2021)  </t>
  </si>
  <si>
    <t>SEKCIA ZNAČENIA</t>
  </si>
  <si>
    <t>činnosť sekcie</t>
  </si>
  <si>
    <t>Výdavky sekcie  cykloturistiky na rok 2021</t>
  </si>
  <si>
    <t>školenie + vzdelávanie</t>
  </si>
  <si>
    <t>odmeny lektorom</t>
  </si>
  <si>
    <t>SEKCIA LYŽIARSKEJ TURISTIKY</t>
  </si>
  <si>
    <t>SEKCIA JAZDECKEJ TURISTIKY</t>
  </si>
  <si>
    <t>SEKCIA HISTÓRIE</t>
  </si>
  <si>
    <t>2.Zimné stretnutie čitateľov časopisu Krásy Slovenska  ZRUŠENÉ</t>
  </si>
  <si>
    <t>diety</t>
  </si>
  <si>
    <t>zasadanie UMK</t>
  </si>
  <si>
    <t>forma</t>
  </si>
  <si>
    <t>počet hodín za rok</t>
  </si>
  <si>
    <t>náhrada za stratu času</t>
  </si>
  <si>
    <t>ubytovanie noc/eur</t>
  </si>
  <si>
    <t>spolu</t>
  </si>
  <si>
    <t>spolu diety</t>
  </si>
  <si>
    <t>cestovné</t>
  </si>
  <si>
    <t>náklad</t>
  </si>
  <si>
    <t>január 2021</t>
  </si>
  <si>
    <t>online</t>
  </si>
  <si>
    <t>február 2021</t>
  </si>
  <si>
    <t>marec 2021</t>
  </si>
  <si>
    <t>apríl 2021</t>
  </si>
  <si>
    <t>máj 2021</t>
  </si>
  <si>
    <t>jún 2021</t>
  </si>
  <si>
    <t>september 2021</t>
  </si>
  <si>
    <t>prezenčne 1 noc</t>
  </si>
  <si>
    <t>október 2021</t>
  </si>
  <si>
    <t>november 2021</t>
  </si>
  <si>
    <t>december 2021</t>
  </si>
  <si>
    <t>administrácia+ vedenie UMK</t>
  </si>
  <si>
    <t>nákup materiálu pre potreby UMK</t>
  </si>
  <si>
    <t>rezerva</t>
  </si>
  <si>
    <t>ROZPOČET UMK na rok 2021</t>
  </si>
  <si>
    <t>rozpis materiálu pre potreby UMK</t>
  </si>
  <si>
    <t>ks</t>
  </si>
  <si>
    <t>cena</t>
  </si>
  <si>
    <t>raznica na osvedčenia</t>
  </si>
  <si>
    <t>suché pečate</t>
  </si>
  <si>
    <t>kancelársky materiál- euroobaly, obálky atď.</t>
  </si>
  <si>
    <t>Návrh rozpočtu sekcie mládeže - rozpis pretekov 2021</t>
  </si>
  <si>
    <t>dátum</t>
  </si>
  <si>
    <t>miesto</t>
  </si>
  <si>
    <t>suma</t>
  </si>
  <si>
    <t>zodpovedný</t>
  </si>
  <si>
    <t>16.4.</t>
  </si>
  <si>
    <t>Aktív</t>
  </si>
  <si>
    <t>Podhájska</t>
  </si>
  <si>
    <t>M.Maxianová</t>
  </si>
  <si>
    <t>17.4.</t>
  </si>
  <si>
    <t>TOB zmiešaných dvojíc</t>
  </si>
  <si>
    <t>24.4.</t>
  </si>
  <si>
    <t>Školenie???</t>
  </si>
  <si>
    <t>1.5.</t>
  </si>
  <si>
    <t>8.5.</t>
  </si>
  <si>
    <t>1.kolo SP TOB, zasadnutie sekcie</t>
  </si>
  <si>
    <t>Bátovce</t>
  </si>
  <si>
    <t>I.Gašpar</t>
  </si>
  <si>
    <t>15.5.</t>
  </si>
  <si>
    <t>Krajské kolá KE,PO</t>
  </si>
  <si>
    <t>22.5.</t>
  </si>
  <si>
    <t>Krajské kolá NR,TN,BA</t>
  </si>
  <si>
    <t>29.5.</t>
  </si>
  <si>
    <r>
      <rPr>
        <b/>
        <sz val="11"/>
        <color indexed="8"/>
        <rFont val="Calibri"/>
        <family val="2"/>
      </rPr>
      <t>2.kolo SP</t>
    </r>
    <r>
      <rPr>
        <b/>
        <sz val="11"/>
        <color indexed="8"/>
        <rFont val="Calibri"/>
        <family val="2"/>
      </rPr>
      <t xml:space="preserve"> TOB, zasadnutie sekcie</t>
    </r>
  </si>
  <si>
    <t>Nesluša</t>
  </si>
  <si>
    <t>5.6.</t>
  </si>
  <si>
    <t xml:space="preserve">Krajské kolá ZA </t>
  </si>
  <si>
    <t>Oščadnica</t>
  </si>
  <si>
    <t>R.Kohut</t>
  </si>
  <si>
    <t>12.6.</t>
  </si>
  <si>
    <t>19.6.</t>
  </si>
  <si>
    <r>
      <rPr>
        <b/>
        <sz val="11"/>
        <color indexed="8"/>
        <rFont val="Calibri"/>
        <family val="2"/>
      </rPr>
      <t>3.kolo SP</t>
    </r>
    <r>
      <rPr>
        <b/>
        <sz val="11"/>
        <color indexed="8"/>
        <rFont val="Calibri"/>
        <family val="2"/>
      </rPr>
      <t xml:space="preserve"> TOB, zasadnutie sekcie</t>
    </r>
  </si>
  <si>
    <t>Vyhne</t>
  </si>
  <si>
    <t>M. Ziman</t>
  </si>
  <si>
    <t>26.6.</t>
  </si>
  <si>
    <t>Prázdniny</t>
  </si>
  <si>
    <t>4.9.</t>
  </si>
  <si>
    <t>MSR TOB+ vyhodnotenie SP, zasadnutie sekcie</t>
  </si>
  <si>
    <t>Košická Belá</t>
  </si>
  <si>
    <t>K.Danielová</t>
  </si>
  <si>
    <t>11.9.</t>
  </si>
  <si>
    <t>17.-18.9.</t>
  </si>
  <si>
    <t>MM TOB, zasadnutie sekcie</t>
  </si>
  <si>
    <t>Hubová</t>
  </si>
  <si>
    <t>D.Mišík</t>
  </si>
  <si>
    <t>25.9.</t>
  </si>
  <si>
    <t>2.10.</t>
  </si>
  <si>
    <t>9.10.</t>
  </si>
  <si>
    <t xml:space="preserve">Štafetový TOB </t>
  </si>
  <si>
    <t>Častá</t>
  </si>
  <si>
    <t>L.Šuleková</t>
  </si>
  <si>
    <t>Zasadnutie sekcie</t>
  </si>
  <si>
    <t>Akcie TOB</t>
  </si>
  <si>
    <t xml:space="preserve">ZCH  </t>
  </si>
  <si>
    <t>JAN</t>
  </si>
  <si>
    <t>FEB</t>
  </si>
  <si>
    <t>Zvýšenie rozpočtu 6.5.2021 :</t>
  </si>
  <si>
    <t>1.</t>
  </si>
  <si>
    <t>Oblečenie funkcionárov, mikiny, tričká</t>
  </si>
  <si>
    <t>zvýš. O  €</t>
  </si>
  <si>
    <t>2.</t>
  </si>
  <si>
    <t>Medzinárodné zimné zrazy</t>
  </si>
  <si>
    <t>3.</t>
  </si>
  <si>
    <t>Letný raz zvýšenie na mládež</t>
  </si>
  <si>
    <t>4.</t>
  </si>
  <si>
    <t>studničky</t>
  </si>
  <si>
    <t>5.</t>
  </si>
  <si>
    <t>WEB stránka KST</t>
  </si>
  <si>
    <t>riadok 50, bod 2</t>
  </si>
  <si>
    <t>riadok 78, bod 14</t>
  </si>
  <si>
    <t>bod2</t>
  </si>
  <si>
    <t>bod 14</t>
  </si>
  <si>
    <t>ostatné(poplatky,inzeráty,magnetky,prezenty, publikácie, web,obleč a iné)</t>
  </si>
  <si>
    <t>dohody o vykonaní práce, dobrovolnícke zmluvy</t>
  </si>
  <si>
    <t xml:space="preserve">sekcia mládeže  =  preteky TOB = 8400, materiál =  3200 </t>
  </si>
  <si>
    <t xml:space="preserve">odmeny za stratu času </t>
  </si>
  <si>
    <t>Tekovská Breznica 12.8.2021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</si>
</sst>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,##0;[Red]\-[$€-2]\ #,##0"/>
    <numFmt numFmtId="165" formatCode="#,##0\ [$€-1];[Red]\-#,##0\ [$€-1]"/>
    <numFmt numFmtId="166" formatCode="#,##0.00\ &quot;€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 horizontal="right"/>
    </xf>
    <xf numFmtId="0" fontId="42" fillId="0" borderId="11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3" fontId="4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42" fillId="0" borderId="12" xfId="0" applyFont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5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6" fontId="0" fillId="0" borderId="11" xfId="0" applyNumberFormat="1" applyBorder="1" applyAlignment="1">
      <alignment/>
    </xf>
    <xf numFmtId="0" fontId="51" fillId="0" borderId="11" xfId="0" applyFont="1" applyBorder="1" applyAlignment="1">
      <alignment horizontal="center"/>
    </xf>
    <xf numFmtId="0" fontId="0" fillId="7" borderId="11" xfId="0" applyFont="1" applyFill="1" applyBorder="1" applyAlignment="1">
      <alignment/>
    </xf>
    <xf numFmtId="6" fontId="0" fillId="7" borderId="11" xfId="0" applyNumberFormat="1" applyFill="1" applyBorder="1" applyAlignment="1">
      <alignment/>
    </xf>
    <xf numFmtId="164" fontId="0" fillId="0" borderId="11" xfId="0" applyNumberFormat="1" applyBorder="1" applyAlignment="1">
      <alignment horizontal="center"/>
    </xf>
    <xf numFmtId="8" fontId="0" fillId="0" borderId="11" xfId="0" applyNumberFormat="1" applyBorder="1" applyAlignment="1">
      <alignment/>
    </xf>
    <xf numFmtId="8" fontId="42" fillId="0" borderId="11" xfId="0" applyNumberFormat="1" applyFont="1" applyBorder="1" applyAlignment="1">
      <alignment/>
    </xf>
    <xf numFmtId="4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52" fillId="0" borderId="13" xfId="0" applyFont="1" applyBorder="1" applyAlignment="1">
      <alignment wrapText="1"/>
    </xf>
    <xf numFmtId="2" fontId="53" fillId="0" borderId="14" xfId="0" applyNumberFormat="1" applyFont="1" applyBorder="1" applyAlignment="1">
      <alignment horizontal="right"/>
    </xf>
    <xf numFmtId="0" fontId="52" fillId="0" borderId="15" xfId="0" applyFont="1" applyBorder="1" applyAlignment="1">
      <alignment wrapText="1"/>
    </xf>
    <xf numFmtId="2" fontId="53" fillId="0" borderId="11" xfId="0" applyNumberFormat="1" applyFont="1" applyBorder="1" applyAlignment="1">
      <alignment horizontal="right"/>
    </xf>
    <xf numFmtId="0" fontId="52" fillId="33" borderId="16" xfId="0" applyFont="1" applyFill="1" applyBorder="1" applyAlignment="1">
      <alignment wrapText="1"/>
    </xf>
    <xf numFmtId="2" fontId="53" fillId="0" borderId="17" xfId="0" applyNumberFormat="1" applyFont="1" applyBorder="1" applyAlignment="1">
      <alignment horizontal="right"/>
    </xf>
    <xf numFmtId="0" fontId="54" fillId="34" borderId="18" xfId="0" applyFont="1" applyFill="1" applyBorder="1" applyAlignment="1">
      <alignment wrapText="1"/>
    </xf>
    <xf numFmtId="0" fontId="54" fillId="34" borderId="19" xfId="0" applyFont="1" applyFill="1" applyBorder="1" applyAlignment="1">
      <alignment horizontal="center" wrapText="1"/>
    </xf>
    <xf numFmtId="0" fontId="53" fillId="34" borderId="20" xfId="0" applyFont="1" applyFill="1" applyBorder="1" applyAlignment="1">
      <alignment horizontal="right"/>
    </xf>
    <xf numFmtId="0" fontId="52" fillId="0" borderId="21" xfId="0" applyFont="1" applyBorder="1" applyAlignment="1">
      <alignment wrapText="1"/>
    </xf>
    <xf numFmtId="0" fontId="52" fillId="0" borderId="22" xfId="0" applyFont="1" applyBorder="1" applyAlignment="1">
      <alignment horizontal="center" wrapText="1"/>
    </xf>
    <xf numFmtId="0" fontId="53" fillId="0" borderId="22" xfId="0" applyFont="1" applyBorder="1" applyAlignment="1">
      <alignment horizontal="right"/>
    </xf>
    <xf numFmtId="0" fontId="54" fillId="34" borderId="23" xfId="0" applyFont="1" applyFill="1" applyBorder="1" applyAlignment="1">
      <alignment wrapText="1"/>
    </xf>
    <xf numFmtId="0" fontId="54" fillId="34" borderId="24" xfId="0" applyFont="1" applyFill="1" applyBorder="1" applyAlignment="1">
      <alignment horizontal="center" wrapText="1"/>
    </xf>
    <xf numFmtId="0" fontId="53" fillId="34" borderId="2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  <xf numFmtId="0" fontId="54" fillId="33" borderId="17" xfId="0" applyFont="1" applyFill="1" applyBorder="1" applyAlignment="1">
      <alignment horizontal="center" wrapText="1"/>
    </xf>
    <xf numFmtId="4" fontId="56" fillId="0" borderId="1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42" fillId="3" borderId="11" xfId="0" applyNumberFormat="1" applyFont="1" applyFill="1" applyBorder="1" applyAlignment="1">
      <alignment horizontal="center"/>
    </xf>
    <xf numFmtId="3" fontId="42" fillId="3" borderId="11" xfId="0" applyNumberFormat="1" applyFont="1" applyFill="1" applyBorder="1" applyAlignment="1">
      <alignment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2" fontId="53" fillId="0" borderId="26" xfId="0" applyNumberFormat="1" applyFont="1" applyBorder="1" applyAlignment="1">
      <alignment horizontal="right"/>
    </xf>
    <xf numFmtId="2" fontId="7" fillId="34" borderId="27" xfId="0" applyNumberFormat="1" applyFont="1" applyFill="1" applyBorder="1" applyAlignment="1">
      <alignment horizontal="right"/>
    </xf>
    <xf numFmtId="0" fontId="53" fillId="0" borderId="28" xfId="0" applyFont="1" applyBorder="1" applyAlignment="1">
      <alignment horizontal="right"/>
    </xf>
    <xf numFmtId="2" fontId="55" fillId="34" borderId="25" xfId="0" applyNumberFormat="1" applyFont="1" applyFill="1" applyBorder="1" applyAlignment="1">
      <alignment horizontal="right"/>
    </xf>
    <xf numFmtId="4" fontId="42" fillId="0" borderId="11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Continuous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55" fillId="0" borderId="30" xfId="0" applyNumberFormat="1" applyFont="1" applyFill="1" applyBorder="1" applyAlignment="1">
      <alignment horizontal="right"/>
    </xf>
    <xf numFmtId="0" fontId="42" fillId="0" borderId="11" xfId="0" applyFont="1" applyFill="1" applyBorder="1" applyAlignment="1">
      <alignment horizontal="center" vertical="center"/>
    </xf>
    <xf numFmtId="4" fontId="42" fillId="0" borderId="11" xfId="0" applyNumberFormat="1" applyFont="1" applyFill="1" applyBorder="1" applyAlignment="1">
      <alignment horizontal="center" vertical="center"/>
    </xf>
    <xf numFmtId="165" fontId="53" fillId="0" borderId="11" xfId="0" applyNumberFormat="1" applyFont="1" applyFill="1" applyBorder="1" applyAlignment="1">
      <alignment horizontal="left"/>
    </xf>
    <xf numFmtId="0" fontId="53" fillId="0" borderId="11" xfId="0" applyFont="1" applyFill="1" applyBorder="1" applyAlignment="1">
      <alignment horizontal="center"/>
    </xf>
    <xf numFmtId="2" fontId="53" fillId="0" borderId="11" xfId="0" applyNumberFormat="1" applyFont="1" applyFill="1" applyBorder="1" applyAlignment="1">
      <alignment horizontal="right"/>
    </xf>
    <xf numFmtId="4" fontId="53" fillId="0" borderId="11" xfId="0" applyNumberFormat="1" applyFont="1" applyFill="1" applyBorder="1" applyAlignment="1">
      <alignment horizontal="right"/>
    </xf>
    <xf numFmtId="0" fontId="53" fillId="0" borderId="11" xfId="0" applyFont="1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53" fillId="0" borderId="33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42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left" vertical="center" indent="2"/>
    </xf>
    <xf numFmtId="0" fontId="59" fillId="0" borderId="11" xfId="0" applyFont="1" applyBorder="1" applyAlignment="1">
      <alignment horizontal="left" vertical="center" indent="2"/>
    </xf>
    <xf numFmtId="0" fontId="58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4" fillId="0" borderId="11" xfId="0" applyFont="1" applyBorder="1" applyAlignment="1">
      <alignment/>
    </xf>
    <xf numFmtId="4" fontId="14" fillId="0" borderId="11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5" fillId="0" borderId="11" xfId="0" applyFont="1" applyBorder="1" applyAlignment="1">
      <alignment/>
    </xf>
    <xf numFmtId="4" fontId="15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5" fillId="0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4" fontId="16" fillId="0" borderId="1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60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3" fontId="60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31" xfId="0" applyFont="1" applyBorder="1" applyAlignment="1">
      <alignment/>
    </xf>
    <xf numFmtId="0" fontId="42" fillId="0" borderId="11" xfId="0" applyFont="1" applyFill="1" applyBorder="1" applyAlignment="1">
      <alignment/>
    </xf>
    <xf numFmtId="166" fontId="42" fillId="0" borderId="11" xfId="0" applyNumberFormat="1" applyFont="1" applyBorder="1" applyAlignment="1">
      <alignment/>
    </xf>
    <xf numFmtId="49" fontId="0" fillId="0" borderId="3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1" xfId="0" applyNumberFormat="1" applyFill="1" applyBorder="1" applyAlignment="1">
      <alignment/>
    </xf>
    <xf numFmtId="49" fontId="0" fillId="0" borderId="28" xfId="0" applyNumberFormat="1" applyFill="1" applyBorder="1" applyAlignment="1">
      <alignment/>
    </xf>
    <xf numFmtId="0" fontId="0" fillId="0" borderId="31" xfId="0" applyBorder="1" applyAlignment="1">
      <alignment/>
    </xf>
    <xf numFmtId="0" fontId="42" fillId="35" borderId="11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49" fontId="42" fillId="2" borderId="11" xfId="0" applyNumberFormat="1" applyFont="1" applyFill="1" applyBorder="1" applyAlignment="1">
      <alignment/>
    </xf>
    <xf numFmtId="0" fontId="42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3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/>
    </xf>
    <xf numFmtId="49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49" fontId="0" fillId="2" borderId="31" xfId="0" applyNumberForma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9" fontId="0" fillId="0" borderId="0" xfId="0" applyNumberFormat="1" applyAlignment="1">
      <alignment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55" fillId="10" borderId="39" xfId="0" applyFont="1" applyFill="1" applyBorder="1" applyAlignment="1">
      <alignment horizontal="center"/>
    </xf>
    <xf numFmtId="0" fontId="55" fillId="10" borderId="4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76">
      <selection activeCell="F91" sqref="F91"/>
    </sheetView>
  </sheetViews>
  <sheetFormatPr defaultColWidth="5.57421875" defaultRowHeight="15"/>
  <cols>
    <col min="1" max="1" width="6.421875" style="0" customWidth="1"/>
    <col min="2" max="2" width="61.28125" style="0" customWidth="1"/>
    <col min="3" max="4" width="8.8515625" style="2" customWidth="1"/>
    <col min="5" max="5" width="2.140625" style="0" customWidth="1"/>
    <col min="6" max="6" width="8.57421875" style="0" customWidth="1"/>
    <col min="7" max="8" width="6.00390625" style="0" bestFit="1" customWidth="1"/>
    <col min="9" max="9" width="5.57421875" style="0" customWidth="1"/>
    <col min="10" max="10" width="6.00390625" style="0" bestFit="1" customWidth="1"/>
  </cols>
  <sheetData>
    <row r="1" spans="1:4" ht="15">
      <c r="A1" s="160" t="s">
        <v>0</v>
      </c>
      <c r="B1" s="161"/>
      <c r="C1" s="161"/>
      <c r="D1" s="162"/>
    </row>
    <row r="2" spans="1:4" ht="15">
      <c r="A2" s="163" t="s">
        <v>163</v>
      </c>
      <c r="B2" s="164"/>
      <c r="C2" s="164"/>
      <c r="D2" s="165"/>
    </row>
    <row r="3" ht="15" customHeight="1">
      <c r="B3" s="1" t="s">
        <v>1</v>
      </c>
    </row>
    <row r="4" spans="1:4" ht="15" customHeight="1">
      <c r="A4" s="3" t="s">
        <v>2</v>
      </c>
      <c r="B4" s="3" t="s">
        <v>3</v>
      </c>
      <c r="C4" s="27" t="s">
        <v>4</v>
      </c>
      <c r="D4" s="27" t="s">
        <v>5</v>
      </c>
    </row>
    <row r="5" spans="1:4" ht="15" customHeight="1">
      <c r="A5" s="3">
        <v>1</v>
      </c>
      <c r="B5" s="3" t="s">
        <v>6</v>
      </c>
      <c r="C5" s="4"/>
      <c r="D5" s="4">
        <v>140000</v>
      </c>
    </row>
    <row r="6" spans="1:4" ht="15" customHeight="1">
      <c r="A6" s="3">
        <v>2</v>
      </c>
      <c r="B6" s="3" t="s">
        <v>7</v>
      </c>
      <c r="C6" s="4">
        <v>64000</v>
      </c>
      <c r="D6" s="4"/>
    </row>
    <row r="7" spans="1:4" ht="15" customHeight="1">
      <c r="A7" s="5" t="s">
        <v>100</v>
      </c>
      <c r="B7" s="3" t="s">
        <v>8</v>
      </c>
      <c r="C7" s="4">
        <v>31700</v>
      </c>
      <c r="D7" s="4"/>
    </row>
    <row r="8" spans="1:4" ht="15" customHeight="1">
      <c r="A8" s="3">
        <f>A6+1</f>
        <v>3</v>
      </c>
      <c r="B8" s="3" t="s">
        <v>103</v>
      </c>
      <c r="C8" s="4">
        <v>4000</v>
      </c>
      <c r="D8" s="4"/>
    </row>
    <row r="9" spans="1:4" ht="15" customHeight="1">
      <c r="A9" s="3">
        <f aca="true" t="shared" si="0" ref="A9:A16">A8+1</f>
        <v>4</v>
      </c>
      <c r="B9" s="3" t="s">
        <v>9</v>
      </c>
      <c r="C9" s="4">
        <f>'CH'!C4</f>
        <v>38250</v>
      </c>
      <c r="D9" s="4"/>
    </row>
    <row r="10" spans="1:4" ht="15" customHeight="1">
      <c r="A10" s="3">
        <f t="shared" si="0"/>
        <v>5</v>
      </c>
      <c r="B10" s="3" t="s">
        <v>10</v>
      </c>
      <c r="C10" s="4">
        <f>'CH'!C3</f>
        <v>34500</v>
      </c>
      <c r="D10" s="4"/>
    </row>
    <row r="11" spans="1:4" ht="15" customHeight="1">
      <c r="A11" s="3">
        <f t="shared" si="0"/>
        <v>6</v>
      </c>
      <c r="B11" s="3" t="s">
        <v>11</v>
      </c>
      <c r="C11" s="4">
        <f>'CH'!C5</f>
        <v>61500</v>
      </c>
      <c r="D11" s="4"/>
    </row>
    <row r="12" spans="1:4" ht="15" customHeight="1">
      <c r="A12" s="3">
        <f t="shared" si="0"/>
        <v>7</v>
      </c>
      <c r="B12" s="3" t="s">
        <v>12</v>
      </c>
      <c r="C12" s="4">
        <f>'CH'!C6</f>
        <v>16800</v>
      </c>
      <c r="D12" s="4"/>
    </row>
    <row r="13" spans="1:4" ht="15" customHeight="1">
      <c r="A13" s="3">
        <f t="shared" si="0"/>
        <v>8</v>
      </c>
      <c r="B13" s="3" t="s">
        <v>13</v>
      </c>
      <c r="C13" s="4">
        <f>'CH'!C7</f>
        <v>65000</v>
      </c>
      <c r="D13" s="4"/>
    </row>
    <row r="14" spans="1:4" ht="15" customHeight="1">
      <c r="A14" s="3">
        <f t="shared" si="0"/>
        <v>9</v>
      </c>
      <c r="B14" s="3" t="s">
        <v>14</v>
      </c>
      <c r="C14" s="4">
        <v>590</v>
      </c>
      <c r="D14" s="4"/>
    </row>
    <row r="15" spans="1:4" ht="15" customHeight="1">
      <c r="A15" s="14">
        <f t="shared" si="0"/>
        <v>10</v>
      </c>
      <c r="B15" s="14" t="s">
        <v>96</v>
      </c>
      <c r="C15" s="6">
        <v>2000</v>
      </c>
      <c r="D15" s="4"/>
    </row>
    <row r="16" spans="1:4" ht="15" customHeight="1">
      <c r="A16" s="14">
        <f t="shared" si="0"/>
        <v>11</v>
      </c>
      <c r="B16" s="14" t="s">
        <v>102</v>
      </c>
      <c r="C16" s="6">
        <v>12000</v>
      </c>
      <c r="D16" s="4"/>
    </row>
    <row r="17" spans="1:4" ht="15" customHeight="1">
      <c r="A17" s="3">
        <v>12</v>
      </c>
      <c r="B17" s="3" t="s">
        <v>97</v>
      </c>
      <c r="C17" s="4"/>
      <c r="D17" s="4">
        <v>30000</v>
      </c>
    </row>
    <row r="18" spans="1:4" ht="15" customHeight="1">
      <c r="A18" s="3"/>
      <c r="B18" s="3" t="s">
        <v>15</v>
      </c>
      <c r="C18" s="7">
        <f>SUM(C5:C17)</f>
        <v>330340</v>
      </c>
      <c r="D18" s="7">
        <f>SUM(D5:D17)</f>
        <v>170000</v>
      </c>
    </row>
    <row r="19" ht="10.5" customHeight="1"/>
    <row r="20" ht="15" customHeight="1">
      <c r="B20" s="9" t="s">
        <v>16</v>
      </c>
    </row>
    <row r="21" spans="1:4" ht="15" customHeight="1">
      <c r="A21" s="3" t="s">
        <v>2</v>
      </c>
      <c r="B21" s="3" t="s">
        <v>3</v>
      </c>
      <c r="C21" s="27" t="s">
        <v>4</v>
      </c>
      <c r="D21" s="27" t="s">
        <v>5</v>
      </c>
    </row>
    <row r="22" spans="1:4" ht="15" customHeight="1">
      <c r="A22" s="8" t="s">
        <v>17</v>
      </c>
      <c r="B22" s="9" t="s">
        <v>77</v>
      </c>
      <c r="C22" s="4"/>
      <c r="D22" s="4"/>
    </row>
    <row r="23" spans="1:4" ht="15" customHeight="1">
      <c r="A23" s="3">
        <v>1</v>
      </c>
      <c r="B23" s="3" t="s">
        <v>18</v>
      </c>
      <c r="C23" s="10">
        <v>3000</v>
      </c>
      <c r="D23" s="11"/>
    </row>
    <row r="24" spans="1:4" ht="15" customHeight="1">
      <c r="A24" s="3">
        <v>2</v>
      </c>
      <c r="B24" s="3" t="s">
        <v>19</v>
      </c>
      <c r="C24" s="11">
        <v>1800</v>
      </c>
      <c r="D24" s="11"/>
    </row>
    <row r="25" spans="1:4" ht="15" customHeight="1">
      <c r="A25" s="3">
        <v>3</v>
      </c>
      <c r="B25" s="3" t="s">
        <v>20</v>
      </c>
      <c r="C25" s="7">
        <f>SUM(C26:C34)</f>
        <v>6600</v>
      </c>
      <c r="D25" s="4"/>
    </row>
    <row r="26" spans="1:4" ht="15" customHeight="1">
      <c r="A26" s="3"/>
      <c r="B26" s="3" t="s">
        <v>21</v>
      </c>
      <c r="C26" s="4">
        <v>800</v>
      </c>
      <c r="D26" s="4"/>
    </row>
    <row r="27" spans="1:4" ht="15" customHeight="1">
      <c r="A27" s="3"/>
      <c r="B27" s="3" t="s">
        <v>22</v>
      </c>
      <c r="C27" s="4">
        <v>200</v>
      </c>
      <c r="D27" s="4"/>
    </row>
    <row r="28" spans="1:4" ht="15" customHeight="1">
      <c r="A28" s="3"/>
      <c r="B28" s="3" t="s">
        <v>23</v>
      </c>
      <c r="C28" s="4">
        <v>800</v>
      </c>
      <c r="D28" s="4"/>
    </row>
    <row r="29" spans="1:4" ht="15" customHeight="1">
      <c r="A29" s="3"/>
      <c r="B29" s="12" t="s">
        <v>24</v>
      </c>
      <c r="C29" s="4">
        <v>800</v>
      </c>
      <c r="D29" s="13"/>
    </row>
    <row r="30" spans="1:4" ht="15" customHeight="1">
      <c r="A30" s="3"/>
      <c r="B30" s="3" t="s">
        <v>25</v>
      </c>
      <c r="C30" s="4">
        <v>800</v>
      </c>
      <c r="D30" s="4"/>
    </row>
    <row r="31" spans="1:4" ht="15" customHeight="1">
      <c r="A31" s="3"/>
      <c r="B31" s="14" t="s">
        <v>26</v>
      </c>
      <c r="C31" s="4">
        <v>800</v>
      </c>
      <c r="D31" s="4"/>
    </row>
    <row r="32" spans="1:4" ht="15" customHeight="1">
      <c r="A32" s="3"/>
      <c r="B32" s="3" t="s">
        <v>27</v>
      </c>
      <c r="C32" s="4">
        <v>800</v>
      </c>
      <c r="D32" s="4">
        <v>12000</v>
      </c>
    </row>
    <row r="33" spans="1:4" ht="15" customHeight="1">
      <c r="A33" s="3"/>
      <c r="B33" s="3" t="s">
        <v>28</v>
      </c>
      <c r="C33" s="4">
        <v>800</v>
      </c>
      <c r="D33" s="4"/>
    </row>
    <row r="34" spans="1:4" ht="15" customHeight="1">
      <c r="A34" s="3"/>
      <c r="B34" s="3" t="s">
        <v>98</v>
      </c>
      <c r="C34" s="4">
        <v>800</v>
      </c>
      <c r="D34" s="4"/>
    </row>
    <row r="35" spans="1:4" ht="15" customHeight="1">
      <c r="A35" s="3">
        <v>4</v>
      </c>
      <c r="B35" s="3" t="s">
        <v>29</v>
      </c>
      <c r="C35" s="7">
        <f>SUM(C36:C44)</f>
        <v>2927</v>
      </c>
      <c r="D35" s="4"/>
    </row>
    <row r="36" spans="1:4" ht="15" customHeight="1">
      <c r="A36" s="3"/>
      <c r="B36" s="3" t="s">
        <v>30</v>
      </c>
      <c r="C36" s="4">
        <v>100</v>
      </c>
      <c r="D36" s="4"/>
    </row>
    <row r="37" spans="1:4" ht="15" customHeight="1">
      <c r="A37" s="3"/>
      <c r="B37" s="3" t="s">
        <v>31</v>
      </c>
      <c r="C37" s="4">
        <v>200</v>
      </c>
      <c r="D37" s="4"/>
    </row>
    <row r="38" spans="1:4" ht="15" customHeight="1">
      <c r="A38" s="3"/>
      <c r="B38" s="3" t="s">
        <v>32</v>
      </c>
      <c r="C38" s="4">
        <f>UMK!M17</f>
        <v>1127</v>
      </c>
      <c r="D38" s="4"/>
    </row>
    <row r="39" spans="1:4" ht="15" customHeight="1">
      <c r="A39" s="3"/>
      <c r="B39" s="3" t="s">
        <v>33</v>
      </c>
      <c r="C39" s="4">
        <v>200</v>
      </c>
      <c r="D39" s="4"/>
    </row>
    <row r="40" spans="1:4" ht="15" customHeight="1">
      <c r="A40" s="3"/>
      <c r="B40" s="3" t="s">
        <v>34</v>
      </c>
      <c r="C40" s="4">
        <v>400</v>
      </c>
      <c r="D40" s="4"/>
    </row>
    <row r="41" spans="1:4" ht="15" customHeight="1">
      <c r="A41" s="3"/>
      <c r="B41" s="14" t="s">
        <v>35</v>
      </c>
      <c r="C41" s="4">
        <v>500</v>
      </c>
      <c r="D41" s="4"/>
    </row>
    <row r="42" spans="1:4" ht="15" customHeight="1">
      <c r="A42" s="3"/>
      <c r="B42" s="3" t="s">
        <v>36</v>
      </c>
      <c r="C42" s="4">
        <v>100</v>
      </c>
      <c r="D42" s="4"/>
    </row>
    <row r="43" spans="1:4" ht="15" customHeight="1">
      <c r="A43" s="3"/>
      <c r="B43" s="3" t="s">
        <v>37</v>
      </c>
      <c r="C43" s="4">
        <v>300</v>
      </c>
      <c r="D43" s="4"/>
    </row>
    <row r="44" spans="1:4" ht="15" customHeight="1">
      <c r="A44" s="3">
        <v>5</v>
      </c>
      <c r="B44" s="3" t="s">
        <v>38</v>
      </c>
      <c r="C44" s="4">
        <v>0</v>
      </c>
      <c r="D44" s="4">
        <v>140000</v>
      </c>
    </row>
    <row r="45" spans="1:4" ht="15" customHeight="1">
      <c r="A45" s="14">
        <v>6</v>
      </c>
      <c r="B45" s="14" t="s">
        <v>39</v>
      </c>
      <c r="C45" s="23">
        <v>9500</v>
      </c>
      <c r="D45" s="4"/>
    </row>
    <row r="46" spans="1:4" ht="15" customHeight="1">
      <c r="A46" s="14">
        <v>7</v>
      </c>
      <c r="B46" s="14" t="s">
        <v>40</v>
      </c>
      <c r="C46" s="6">
        <v>500</v>
      </c>
      <c r="D46" s="4"/>
    </row>
    <row r="47" spans="1:4" ht="15" customHeight="1">
      <c r="A47" s="14">
        <v>8</v>
      </c>
      <c r="B47" s="14" t="s">
        <v>152</v>
      </c>
      <c r="C47" s="6">
        <f>pel!B9</f>
        <v>22875</v>
      </c>
      <c r="D47" s="4"/>
    </row>
    <row r="48" spans="1:4" ht="15" customHeight="1">
      <c r="A48" s="8" t="s">
        <v>41</v>
      </c>
      <c r="B48" s="9" t="s">
        <v>42</v>
      </c>
      <c r="C48" s="7"/>
      <c r="D48" s="4"/>
    </row>
    <row r="49" spans="1:4" s="38" customFormat="1" ht="15" customHeight="1">
      <c r="A49" s="92">
        <v>1</v>
      </c>
      <c r="B49" s="93" t="s">
        <v>153</v>
      </c>
      <c r="C49" s="11">
        <v>0</v>
      </c>
      <c r="D49" s="4"/>
    </row>
    <row r="50" spans="1:4" ht="15" customHeight="1">
      <c r="A50" s="3">
        <v>2</v>
      </c>
      <c r="B50" s="3" t="s">
        <v>151</v>
      </c>
      <c r="C50" s="4">
        <v>3500</v>
      </c>
      <c r="D50" s="4"/>
    </row>
    <row r="51" spans="1:4" ht="15" customHeight="1">
      <c r="A51" s="3">
        <v>3</v>
      </c>
      <c r="B51" s="3" t="s">
        <v>210</v>
      </c>
      <c r="C51" s="4"/>
      <c r="D51" s="4"/>
    </row>
    <row r="52" spans="1:4" s="38" customFormat="1" ht="15" customHeight="1">
      <c r="A52" s="3">
        <v>4</v>
      </c>
      <c r="B52" s="94" t="s">
        <v>162</v>
      </c>
      <c r="C52" s="4">
        <v>700</v>
      </c>
      <c r="D52" s="4"/>
    </row>
    <row r="53" spans="1:4" ht="15" customHeight="1">
      <c r="A53" s="3">
        <v>5</v>
      </c>
      <c r="B53" s="3" t="s">
        <v>154</v>
      </c>
      <c r="C53" s="4">
        <v>700</v>
      </c>
      <c r="D53" s="4"/>
    </row>
    <row r="54" spans="1:4" ht="15" customHeight="1">
      <c r="A54" s="3">
        <v>6</v>
      </c>
      <c r="B54" s="3" t="s">
        <v>155</v>
      </c>
      <c r="C54" s="4">
        <v>700</v>
      </c>
      <c r="D54" s="4"/>
    </row>
    <row r="55" spans="1:4" ht="15" customHeight="1">
      <c r="A55" s="3">
        <v>7</v>
      </c>
      <c r="B55" s="3" t="s">
        <v>156</v>
      </c>
      <c r="C55" s="4">
        <v>700</v>
      </c>
      <c r="D55" s="4"/>
    </row>
    <row r="56" spans="1:4" ht="15" customHeight="1">
      <c r="A56" s="3">
        <v>8</v>
      </c>
      <c r="B56" s="3" t="s">
        <v>157</v>
      </c>
      <c r="C56" s="4">
        <v>300</v>
      </c>
      <c r="D56" s="4"/>
    </row>
    <row r="57" spans="1:4" ht="15" customHeight="1">
      <c r="A57" s="3">
        <v>9</v>
      </c>
      <c r="B57" s="3" t="s">
        <v>127</v>
      </c>
      <c r="C57" s="4">
        <v>600</v>
      </c>
      <c r="D57" s="4"/>
    </row>
    <row r="58" spans="1:4" ht="15" customHeight="1">
      <c r="A58" s="3">
        <v>10</v>
      </c>
      <c r="B58" s="95" t="s">
        <v>161</v>
      </c>
      <c r="C58" s="4">
        <v>400</v>
      </c>
      <c r="D58" s="4"/>
    </row>
    <row r="59" spans="1:4" ht="15" customHeight="1">
      <c r="A59" s="3">
        <f>A58+1</f>
        <v>11</v>
      </c>
      <c r="B59" s="21" t="s">
        <v>317</v>
      </c>
      <c r="C59" s="22">
        <v>11600</v>
      </c>
      <c r="D59" s="15"/>
    </row>
    <row r="60" spans="1:4" ht="15" customHeight="1">
      <c r="A60" s="3">
        <f>A59+1</f>
        <v>12</v>
      </c>
      <c r="B60" s="3" t="s">
        <v>94</v>
      </c>
      <c r="C60" s="4">
        <v>400</v>
      </c>
      <c r="D60" s="4"/>
    </row>
    <row r="61" spans="1:4" ht="15" customHeight="1">
      <c r="A61" s="3">
        <f>A60+1</f>
        <v>13</v>
      </c>
      <c r="B61" s="3" t="s">
        <v>159</v>
      </c>
      <c r="C61" s="4">
        <v>400</v>
      </c>
      <c r="D61" s="4"/>
    </row>
    <row r="62" spans="1:4" s="38" customFormat="1" ht="15" customHeight="1">
      <c r="A62" s="3">
        <v>14</v>
      </c>
      <c r="B62" s="28" t="s">
        <v>160</v>
      </c>
      <c r="C62" s="4">
        <v>500</v>
      </c>
      <c r="D62" s="4"/>
    </row>
    <row r="63" spans="1:4" ht="15" customHeight="1">
      <c r="A63" s="3">
        <v>15</v>
      </c>
      <c r="B63" s="3" t="s">
        <v>158</v>
      </c>
      <c r="C63" s="4">
        <v>300</v>
      </c>
      <c r="D63" s="4"/>
    </row>
    <row r="64" spans="1:4" ht="15" customHeight="1">
      <c r="A64" s="8" t="s">
        <v>43</v>
      </c>
      <c r="B64" s="9" t="s">
        <v>44</v>
      </c>
      <c r="C64" s="4"/>
      <c r="D64" s="4"/>
    </row>
    <row r="65" spans="1:4" ht="15" customHeight="1">
      <c r="A65" s="3">
        <v>1</v>
      </c>
      <c r="B65" s="3" t="s">
        <v>45</v>
      </c>
      <c r="C65" s="6">
        <v>30000</v>
      </c>
      <c r="D65" s="4"/>
    </row>
    <row r="66" spans="1:4" s="38" customFormat="1" ht="15" customHeight="1">
      <c r="A66" s="14">
        <v>2</v>
      </c>
      <c r="B66" s="14" t="s">
        <v>318</v>
      </c>
      <c r="C66" s="6">
        <f>PT!B18+VHT!B19+VT!B16+'CT'!B7</f>
        <v>4115</v>
      </c>
      <c r="D66" s="4"/>
    </row>
    <row r="67" spans="1:4" ht="15" customHeight="1">
      <c r="A67" s="3">
        <f>A66+1</f>
        <v>3</v>
      </c>
      <c r="B67" s="3" t="s">
        <v>46</v>
      </c>
      <c r="C67" s="4">
        <v>1300</v>
      </c>
      <c r="D67" s="4"/>
    </row>
    <row r="68" spans="1:4" ht="15" customHeight="1">
      <c r="A68" s="3">
        <f aca="true" t="shared" si="1" ref="A68:A78">A67+1</f>
        <v>4</v>
      </c>
      <c r="B68" s="3" t="s">
        <v>47</v>
      </c>
      <c r="C68" s="4">
        <v>4200</v>
      </c>
      <c r="D68" s="4"/>
    </row>
    <row r="69" spans="1:4" ht="15" customHeight="1">
      <c r="A69" s="3">
        <f t="shared" si="1"/>
        <v>5</v>
      </c>
      <c r="B69" s="3" t="s">
        <v>48</v>
      </c>
      <c r="C69" s="4">
        <v>1600</v>
      </c>
      <c r="D69" s="4"/>
    </row>
    <row r="70" spans="1:4" ht="15" customHeight="1">
      <c r="A70" s="3">
        <f t="shared" si="1"/>
        <v>6</v>
      </c>
      <c r="B70" s="3" t="s">
        <v>49</v>
      </c>
      <c r="C70" s="4">
        <v>4800</v>
      </c>
      <c r="D70" s="4"/>
    </row>
    <row r="71" spans="1:4" ht="15" customHeight="1">
      <c r="A71" s="3">
        <f t="shared" si="1"/>
        <v>7</v>
      </c>
      <c r="B71" s="3" t="s">
        <v>50</v>
      </c>
      <c r="C71" s="6">
        <v>10000</v>
      </c>
      <c r="D71" s="4"/>
    </row>
    <row r="72" spans="1:4" ht="15" customHeight="1">
      <c r="A72" s="3">
        <f t="shared" si="1"/>
        <v>8</v>
      </c>
      <c r="B72" s="14" t="s">
        <v>316</v>
      </c>
      <c r="C72" s="6">
        <v>10000</v>
      </c>
      <c r="D72" s="4">
        <v>18000</v>
      </c>
    </row>
    <row r="73" spans="1:4" ht="15" customHeight="1">
      <c r="A73" s="3">
        <f t="shared" si="1"/>
        <v>9</v>
      </c>
      <c r="B73" s="3" t="s">
        <v>101</v>
      </c>
      <c r="C73" s="4">
        <v>1500</v>
      </c>
      <c r="D73" s="4"/>
    </row>
    <row r="74" spans="1:4" ht="15" customHeight="1">
      <c r="A74" s="3">
        <f t="shared" si="1"/>
        <v>10</v>
      </c>
      <c r="B74" s="3" t="s">
        <v>51</v>
      </c>
      <c r="C74" s="4">
        <v>3000</v>
      </c>
      <c r="D74" s="4"/>
    </row>
    <row r="75" spans="1:4" ht="15" customHeight="1">
      <c r="A75" s="3">
        <f t="shared" si="1"/>
        <v>11</v>
      </c>
      <c r="B75" s="3" t="s">
        <v>52</v>
      </c>
      <c r="C75" s="4">
        <v>8800</v>
      </c>
      <c r="D75" s="4"/>
    </row>
    <row r="76" spans="1:4" ht="15" customHeight="1">
      <c r="A76" s="3">
        <f t="shared" si="1"/>
        <v>12</v>
      </c>
      <c r="B76" s="3" t="s">
        <v>53</v>
      </c>
      <c r="C76" s="4">
        <v>220</v>
      </c>
      <c r="D76" s="4"/>
    </row>
    <row r="77" spans="1:4" ht="15" customHeight="1">
      <c r="A77" s="3">
        <f t="shared" si="1"/>
        <v>13</v>
      </c>
      <c r="B77" s="3" t="s">
        <v>54</v>
      </c>
      <c r="C77" s="16">
        <v>6000</v>
      </c>
      <c r="D77" s="4"/>
    </row>
    <row r="78" spans="1:4" ht="15" customHeight="1">
      <c r="A78" s="3">
        <f t="shared" si="1"/>
        <v>14</v>
      </c>
      <c r="B78" s="28" t="s">
        <v>315</v>
      </c>
      <c r="C78" s="4">
        <v>21600</v>
      </c>
      <c r="D78" s="4"/>
    </row>
    <row r="79" spans="1:4" ht="15" customHeight="1">
      <c r="A79" s="8" t="s">
        <v>56</v>
      </c>
      <c r="B79" s="9" t="s">
        <v>57</v>
      </c>
      <c r="C79" s="4">
        <v>11700</v>
      </c>
      <c r="D79" s="4"/>
    </row>
    <row r="80" spans="1:4" ht="15" customHeight="1">
      <c r="A80" s="8" t="s">
        <v>58</v>
      </c>
      <c r="B80" s="9" t="s">
        <v>59</v>
      </c>
      <c r="C80" s="4">
        <f>C7</f>
        <v>31700</v>
      </c>
      <c r="D80" s="4"/>
    </row>
    <row r="81" spans="1:4" ht="15" customHeight="1">
      <c r="A81" s="8" t="s">
        <v>60</v>
      </c>
      <c r="B81" s="9" t="s">
        <v>61</v>
      </c>
      <c r="C81" s="4">
        <v>5300</v>
      </c>
      <c r="D81" s="4"/>
    </row>
    <row r="82" spans="1:4" ht="15" customHeight="1">
      <c r="A82" s="8" t="s">
        <v>62</v>
      </c>
      <c r="B82" s="9" t="s">
        <v>63</v>
      </c>
      <c r="C82" s="4">
        <v>4000</v>
      </c>
      <c r="D82" s="4"/>
    </row>
    <row r="83" spans="1:4" ht="15" customHeight="1">
      <c r="A83" s="8" t="s">
        <v>64</v>
      </c>
      <c r="B83" s="9" t="s">
        <v>65</v>
      </c>
      <c r="C83" s="4">
        <f>pel!B22</f>
        <v>4250</v>
      </c>
      <c r="D83" s="4"/>
    </row>
    <row r="84" spans="1:4" ht="15" customHeight="1">
      <c r="A84" s="8" t="s">
        <v>66</v>
      </c>
      <c r="B84" s="9" t="s">
        <v>95</v>
      </c>
      <c r="C84" s="4"/>
      <c r="D84" s="4"/>
    </row>
    <row r="85" spans="1:4" ht="15" customHeight="1">
      <c r="A85" s="17"/>
      <c r="B85" s="12" t="s">
        <v>67</v>
      </c>
      <c r="C85" s="18">
        <v>86420</v>
      </c>
      <c r="D85" s="4"/>
    </row>
    <row r="86" spans="1:4" ht="15" customHeight="1">
      <c r="A86" s="8" t="s">
        <v>68</v>
      </c>
      <c r="B86" s="9" t="s">
        <v>69</v>
      </c>
      <c r="C86" s="4">
        <v>1800</v>
      </c>
      <c r="D86" s="4"/>
    </row>
    <row r="87" spans="1:4" ht="15" customHeight="1">
      <c r="A87" s="8" t="s">
        <v>70</v>
      </c>
      <c r="B87" s="9" t="s">
        <v>71</v>
      </c>
      <c r="C87" s="4"/>
      <c r="D87" s="4"/>
    </row>
    <row r="88" spans="1:4" ht="15" customHeight="1">
      <c r="A88" s="3"/>
      <c r="B88" s="3" t="s">
        <v>72</v>
      </c>
      <c r="C88" s="4">
        <v>200</v>
      </c>
      <c r="D88" s="4"/>
    </row>
    <row r="89" spans="1:4" ht="15" customHeight="1">
      <c r="A89" s="3"/>
      <c r="B89" s="3" t="s">
        <v>73</v>
      </c>
      <c r="C89" s="4">
        <v>500</v>
      </c>
      <c r="D89" s="4"/>
    </row>
    <row r="90" spans="1:4" ht="15" customHeight="1">
      <c r="A90" s="3"/>
      <c r="B90" s="3" t="s">
        <v>99</v>
      </c>
      <c r="C90" s="4">
        <v>20000</v>
      </c>
      <c r="D90" s="4"/>
    </row>
    <row r="91" spans="1:6" ht="15" customHeight="1">
      <c r="A91" s="3"/>
      <c r="B91" s="3" t="s">
        <v>74</v>
      </c>
      <c r="C91" s="7">
        <f>SUM(C45:C90)+C23+C24+C25+C35</f>
        <v>341007</v>
      </c>
      <c r="D91" s="7">
        <f>SUM(D22:D90)</f>
        <v>170000</v>
      </c>
      <c r="F91" s="2"/>
    </row>
    <row r="92" spans="1:2" ht="11.25" customHeight="1">
      <c r="A92" s="20"/>
      <c r="B92" s="20"/>
    </row>
    <row r="93" ht="15">
      <c r="B93" s="19" t="s">
        <v>75</v>
      </c>
    </row>
    <row r="94" spans="1:3" ht="15">
      <c r="A94" s="9">
        <v>1</v>
      </c>
      <c r="B94" s="9" t="s">
        <v>76</v>
      </c>
      <c r="C94" s="7">
        <v>35000</v>
      </c>
    </row>
    <row r="95" ht="15">
      <c r="A95" t="s">
        <v>55</v>
      </c>
    </row>
    <row r="97" ht="15">
      <c r="A97" t="s">
        <v>319</v>
      </c>
    </row>
  </sheetData>
  <sheetProtection/>
  <mergeCells count="2">
    <mergeCell ref="A1:D1"/>
    <mergeCell ref="A2:D2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51.140625" style="0" customWidth="1"/>
  </cols>
  <sheetData>
    <row r="1" spans="1:3" ht="15">
      <c r="A1" s="111"/>
      <c r="B1" s="116" t="s">
        <v>198</v>
      </c>
      <c r="C1" s="124" t="s">
        <v>81</v>
      </c>
    </row>
    <row r="2" spans="1:3" ht="15">
      <c r="A2" s="111" t="s">
        <v>199</v>
      </c>
      <c r="B2" s="111"/>
      <c r="C2" s="117">
        <v>500</v>
      </c>
    </row>
    <row r="3" spans="1:3" s="38" customFormat="1" ht="15">
      <c r="A3" s="118"/>
      <c r="B3" s="3" t="s">
        <v>98</v>
      </c>
      <c r="C3" s="117">
        <v>800</v>
      </c>
    </row>
    <row r="4" spans="1:3" s="38" customFormat="1" ht="15">
      <c r="A4" s="118"/>
      <c r="B4" s="103"/>
      <c r="C4" s="125"/>
    </row>
    <row r="5" spans="1:3" ht="15">
      <c r="A5" s="113"/>
      <c r="B5" s="113"/>
      <c r="C5" s="114"/>
    </row>
    <row r="6" spans="1:3" ht="15">
      <c r="A6" s="111"/>
      <c r="B6" s="116" t="s">
        <v>207</v>
      </c>
      <c r="C6" s="112"/>
    </row>
    <row r="7" spans="1:3" ht="15">
      <c r="A7" s="111">
        <v>1</v>
      </c>
      <c r="B7" s="111" t="s">
        <v>200</v>
      </c>
      <c r="C7" s="112">
        <v>200</v>
      </c>
    </row>
    <row r="8" spans="1:3" ht="15">
      <c r="A8" s="111">
        <v>2</v>
      </c>
      <c r="B8" s="111" t="s">
        <v>201</v>
      </c>
      <c r="C8" s="112">
        <v>2000</v>
      </c>
    </row>
    <row r="9" spans="1:3" s="38" customFormat="1" ht="15">
      <c r="A9" s="118"/>
      <c r="B9" s="118"/>
      <c r="C9" s="117">
        <f>SUM(C7:C8)</f>
        <v>2200</v>
      </c>
    </row>
    <row r="10" spans="1:3" ht="15">
      <c r="A10" s="113"/>
      <c r="B10" s="113"/>
      <c r="C10" s="114"/>
    </row>
    <row r="11" spans="1:3" ht="15">
      <c r="A11" s="113"/>
      <c r="B11" s="119" t="s">
        <v>202</v>
      </c>
      <c r="C11" s="112"/>
    </row>
    <row r="12" spans="1:3" ht="15">
      <c r="A12" s="113"/>
      <c r="B12" s="115" t="s">
        <v>203</v>
      </c>
      <c r="C12" s="117">
        <v>800</v>
      </c>
    </row>
    <row r="15" ht="15">
      <c r="B15" s="116" t="s">
        <v>208</v>
      </c>
    </row>
    <row r="16" spans="2:3" ht="15">
      <c r="B16" s="3" t="s">
        <v>28</v>
      </c>
      <c r="C16" s="4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.7109375" style="102" customWidth="1"/>
    <col min="2" max="2" width="42.28125" style="38" customWidth="1"/>
    <col min="3" max="3" width="12.57421875" style="38" customWidth="1"/>
    <col min="4" max="4" width="6.8515625" style="157" customWidth="1"/>
    <col min="5" max="5" width="12.28125" style="38" customWidth="1"/>
    <col min="6" max="16384" width="8.8515625" style="38" customWidth="1"/>
  </cols>
  <sheetData>
    <row r="1" spans="1:5" ht="18.75">
      <c r="A1" s="175" t="s">
        <v>243</v>
      </c>
      <c r="B1" s="175"/>
      <c r="C1" s="175"/>
      <c r="D1" s="175"/>
      <c r="E1" s="175"/>
    </row>
    <row r="2" spans="1:5" ht="15">
      <c r="A2" s="96" t="s">
        <v>244</v>
      </c>
      <c r="B2" s="3"/>
      <c r="C2" s="3" t="s">
        <v>245</v>
      </c>
      <c r="D2" s="27" t="s">
        <v>246</v>
      </c>
      <c r="E2" s="3" t="s">
        <v>247</v>
      </c>
    </row>
    <row r="3" spans="1:5" ht="15">
      <c r="A3" s="17"/>
      <c r="B3" s="147"/>
      <c r="C3" s="147"/>
      <c r="D3" s="148"/>
      <c r="E3" s="147"/>
    </row>
    <row r="4" spans="1:5" ht="15">
      <c r="A4" s="149" t="s">
        <v>248</v>
      </c>
      <c r="B4" s="3" t="s">
        <v>249</v>
      </c>
      <c r="C4" s="3" t="s">
        <v>250</v>
      </c>
      <c r="D4" s="27">
        <v>500</v>
      </c>
      <c r="E4" s="147" t="s">
        <v>251</v>
      </c>
    </row>
    <row r="5" spans="1:5" ht="15">
      <c r="A5" s="150" t="s">
        <v>252</v>
      </c>
      <c r="B5" s="147" t="s">
        <v>253</v>
      </c>
      <c r="C5" s="3" t="s">
        <v>250</v>
      </c>
      <c r="D5" s="27">
        <v>300</v>
      </c>
      <c r="E5" s="147" t="s">
        <v>251</v>
      </c>
    </row>
    <row r="6" spans="1:5" ht="15">
      <c r="A6" s="96" t="s">
        <v>254</v>
      </c>
      <c r="B6" s="3" t="s">
        <v>255</v>
      </c>
      <c r="C6" s="3"/>
      <c r="D6" s="27"/>
      <c r="E6" s="3"/>
    </row>
    <row r="7" spans="1:5" ht="15">
      <c r="A7" s="96" t="s">
        <v>256</v>
      </c>
      <c r="B7" s="3" t="s">
        <v>255</v>
      </c>
      <c r="C7" s="3"/>
      <c r="D7" s="27"/>
      <c r="E7" s="3"/>
    </row>
    <row r="8" spans="1:5" ht="15">
      <c r="A8" s="96" t="s">
        <v>257</v>
      </c>
      <c r="B8" s="151" t="s">
        <v>258</v>
      </c>
      <c r="C8" s="3" t="s">
        <v>259</v>
      </c>
      <c r="D8" s="27">
        <v>300</v>
      </c>
      <c r="E8" s="3" t="s">
        <v>260</v>
      </c>
    </row>
    <row r="9" spans="1:5" ht="15">
      <c r="A9" s="152" t="s">
        <v>261</v>
      </c>
      <c r="B9" s="14" t="s">
        <v>262</v>
      </c>
      <c r="C9" s="3"/>
      <c r="D9" s="27">
        <v>350</v>
      </c>
      <c r="E9" s="3"/>
    </row>
    <row r="10" spans="1:5" ht="15">
      <c r="A10" s="152" t="s">
        <v>263</v>
      </c>
      <c r="B10" s="14" t="s">
        <v>264</v>
      </c>
      <c r="C10" s="3"/>
      <c r="D10" s="27">
        <v>350</v>
      </c>
      <c r="E10" s="147"/>
    </row>
    <row r="11" spans="1:5" ht="15">
      <c r="A11" s="96" t="s">
        <v>265</v>
      </c>
      <c r="B11" s="9" t="s">
        <v>266</v>
      </c>
      <c r="C11" s="3" t="s">
        <v>267</v>
      </c>
      <c r="D11" s="27">
        <v>300</v>
      </c>
      <c r="E11" s="147" t="s">
        <v>251</v>
      </c>
    </row>
    <row r="12" spans="1:5" ht="15">
      <c r="A12" s="96" t="s">
        <v>268</v>
      </c>
      <c r="B12" s="14" t="s">
        <v>269</v>
      </c>
      <c r="C12" s="3" t="s">
        <v>270</v>
      </c>
      <c r="D12" s="153">
        <v>300</v>
      </c>
      <c r="E12" s="3" t="s">
        <v>271</v>
      </c>
    </row>
    <row r="13" spans="1:5" ht="15">
      <c r="A13" s="96" t="s">
        <v>272</v>
      </c>
      <c r="B13" s="3"/>
      <c r="C13" s="154"/>
      <c r="D13" s="155"/>
      <c r="E13" s="3"/>
    </row>
    <row r="14" spans="1:5" ht="15">
      <c r="A14" s="96" t="s">
        <v>273</v>
      </c>
      <c r="B14" s="9" t="s">
        <v>274</v>
      </c>
      <c r="C14" s="154" t="s">
        <v>275</v>
      </c>
      <c r="D14" s="155">
        <v>300</v>
      </c>
      <c r="E14" s="3" t="s">
        <v>276</v>
      </c>
    </row>
    <row r="15" spans="1:5" ht="15">
      <c r="A15" s="149" t="s">
        <v>277</v>
      </c>
      <c r="B15" s="14"/>
      <c r="C15" s="154"/>
      <c r="D15" s="155"/>
      <c r="E15" s="3"/>
    </row>
    <row r="16" spans="1:5" ht="15">
      <c r="A16" s="96"/>
      <c r="B16" s="14" t="s">
        <v>278</v>
      </c>
      <c r="C16" s="154"/>
      <c r="D16" s="155"/>
      <c r="E16" s="3"/>
    </row>
    <row r="17" spans="1:5" ht="15">
      <c r="A17" s="96"/>
      <c r="B17" s="14"/>
      <c r="C17" s="154"/>
      <c r="D17" s="155"/>
      <c r="E17" s="3"/>
    </row>
    <row r="18" spans="1:5" ht="15">
      <c r="A18" s="96" t="s">
        <v>279</v>
      </c>
      <c r="B18" s="128" t="s">
        <v>280</v>
      </c>
      <c r="C18" s="3" t="s">
        <v>281</v>
      </c>
      <c r="D18" s="27">
        <v>1200</v>
      </c>
      <c r="E18" s="3" t="s">
        <v>282</v>
      </c>
    </row>
    <row r="19" spans="1:5" ht="15">
      <c r="A19" s="152" t="s">
        <v>283</v>
      </c>
      <c r="C19" s="3"/>
      <c r="D19" s="27"/>
      <c r="E19" s="3"/>
    </row>
    <row r="20" spans="1:5" ht="15">
      <c r="A20" s="152" t="s">
        <v>284</v>
      </c>
      <c r="B20" s="128" t="s">
        <v>285</v>
      </c>
      <c r="C20" s="3" t="s">
        <v>286</v>
      </c>
      <c r="D20" s="27">
        <v>5000</v>
      </c>
      <c r="E20" s="3" t="s">
        <v>287</v>
      </c>
    </row>
    <row r="21" spans="1:5" ht="15">
      <c r="A21" s="152" t="s">
        <v>288</v>
      </c>
      <c r="B21" s="3"/>
      <c r="C21" s="3"/>
      <c r="D21" s="27"/>
      <c r="E21" s="3"/>
    </row>
    <row r="22" spans="1:5" ht="15">
      <c r="A22" s="152" t="s">
        <v>289</v>
      </c>
      <c r="B22" s="14"/>
      <c r="C22" s="3"/>
      <c r="D22" s="27"/>
      <c r="E22" s="3"/>
    </row>
    <row r="23" spans="1:5" ht="15">
      <c r="A23" s="152" t="s">
        <v>290</v>
      </c>
      <c r="B23" s="14" t="s">
        <v>291</v>
      </c>
      <c r="C23" s="3" t="s">
        <v>292</v>
      </c>
      <c r="D23" s="27">
        <v>300</v>
      </c>
      <c r="E23" s="3" t="s">
        <v>293</v>
      </c>
    </row>
    <row r="24" spans="1:5" ht="15">
      <c r="A24" s="96"/>
      <c r="B24" s="98" t="s">
        <v>83</v>
      </c>
      <c r="C24" s="3"/>
      <c r="D24" s="156">
        <f>SUM(D3:D23)</f>
        <v>9200</v>
      </c>
      <c r="E24" s="3"/>
    </row>
    <row r="26" spans="2:4" ht="15">
      <c r="B26" s="134" t="s">
        <v>294</v>
      </c>
      <c r="C26" s="154"/>
      <c r="D26" s="27">
        <v>800</v>
      </c>
    </row>
    <row r="27" spans="2:4" ht="15">
      <c r="B27" s="88" t="s">
        <v>295</v>
      </c>
      <c r="C27" s="154"/>
      <c r="D27" s="27">
        <f>9200-800</f>
        <v>8400</v>
      </c>
    </row>
  </sheetData>
  <sheetProtection/>
  <mergeCells count="1">
    <mergeCell ref="A1:E1"/>
  </mergeCells>
  <printOptions/>
  <pageMargins left="1.1023622047244095" right="0.5118110236220472" top="1.3385826771653544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12.28125" style="0" customWidth="1"/>
    <col min="2" max="2" width="10.28125" style="0" customWidth="1"/>
    <col min="13" max="13" width="8.8515625" style="2" customWidth="1"/>
  </cols>
  <sheetData>
    <row r="1" spans="1:13" ht="15">
      <c r="A1" s="176" t="s">
        <v>236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">
      <c r="A2" s="126"/>
      <c r="B2" s="9"/>
      <c r="C2" s="9"/>
      <c r="D2" s="9"/>
      <c r="E2" s="9"/>
      <c r="F2" s="9"/>
      <c r="G2" s="9"/>
      <c r="H2" s="170" t="s">
        <v>211</v>
      </c>
      <c r="I2" s="170"/>
      <c r="J2" s="170"/>
      <c r="K2" s="9"/>
      <c r="L2" s="9"/>
      <c r="M2" s="7"/>
    </row>
    <row r="3" spans="1:13" ht="15">
      <c r="A3" s="127" t="s">
        <v>212</v>
      </c>
      <c r="B3" s="9" t="s">
        <v>213</v>
      </c>
      <c r="C3" s="9" t="s">
        <v>214</v>
      </c>
      <c r="D3" s="9" t="s">
        <v>215</v>
      </c>
      <c r="E3" s="9" t="s">
        <v>139</v>
      </c>
      <c r="F3" s="9" t="s">
        <v>216</v>
      </c>
      <c r="G3" s="128" t="s">
        <v>217</v>
      </c>
      <c r="H3" s="129">
        <v>7.1</v>
      </c>
      <c r="I3" s="129">
        <v>11.6</v>
      </c>
      <c r="J3" s="128" t="s">
        <v>217</v>
      </c>
      <c r="K3" s="128" t="s">
        <v>218</v>
      </c>
      <c r="L3" s="128" t="s">
        <v>219</v>
      </c>
      <c r="M3" s="7" t="s">
        <v>220</v>
      </c>
    </row>
    <row r="4" spans="1:13" ht="15">
      <c r="A4" s="130" t="s">
        <v>221</v>
      </c>
      <c r="B4" s="3" t="s">
        <v>222</v>
      </c>
      <c r="C4" s="3"/>
      <c r="D4" s="3"/>
      <c r="E4" s="3"/>
      <c r="F4" s="3"/>
      <c r="G4" s="3"/>
      <c r="H4" s="3"/>
      <c r="I4" s="3"/>
      <c r="J4" s="3"/>
      <c r="K4" s="3"/>
      <c r="L4" s="3"/>
      <c r="M4" s="6">
        <v>0</v>
      </c>
    </row>
    <row r="5" spans="1:13" ht="15">
      <c r="A5" s="130" t="s">
        <v>223</v>
      </c>
      <c r="B5" s="3" t="s">
        <v>222</v>
      </c>
      <c r="C5" s="3"/>
      <c r="D5" s="3"/>
      <c r="E5" s="3"/>
      <c r="F5" s="3"/>
      <c r="G5" s="3"/>
      <c r="H5" s="3"/>
      <c r="I5" s="3"/>
      <c r="J5" s="3"/>
      <c r="K5" s="3"/>
      <c r="L5" s="3"/>
      <c r="M5" s="6">
        <v>0</v>
      </c>
    </row>
    <row r="6" spans="1:13" ht="15">
      <c r="A6" s="130" t="s">
        <v>224</v>
      </c>
      <c r="B6" s="3" t="s">
        <v>222</v>
      </c>
      <c r="C6" s="3"/>
      <c r="D6" s="3"/>
      <c r="E6" s="3"/>
      <c r="F6" s="3"/>
      <c r="G6" s="3"/>
      <c r="H6" s="3"/>
      <c r="I6" s="3"/>
      <c r="J6" s="3"/>
      <c r="K6" s="3"/>
      <c r="L6" s="3"/>
      <c r="M6" s="6">
        <v>0</v>
      </c>
    </row>
    <row r="7" spans="1:13" ht="15">
      <c r="A7" s="130" t="s">
        <v>225</v>
      </c>
      <c r="B7" s="3" t="s">
        <v>222</v>
      </c>
      <c r="C7" s="3"/>
      <c r="D7" s="3"/>
      <c r="E7" s="3"/>
      <c r="F7" s="3"/>
      <c r="G7" s="3"/>
      <c r="H7" s="3"/>
      <c r="I7" s="3"/>
      <c r="J7" s="3"/>
      <c r="K7" s="3"/>
      <c r="L7" s="3"/>
      <c r="M7" s="6">
        <v>0</v>
      </c>
    </row>
    <row r="8" spans="1:13" ht="15">
      <c r="A8" s="130" t="s">
        <v>226</v>
      </c>
      <c r="B8" s="3" t="s">
        <v>222</v>
      </c>
      <c r="C8" s="3"/>
      <c r="D8" s="3"/>
      <c r="E8" s="3"/>
      <c r="F8" s="3"/>
      <c r="G8" s="3"/>
      <c r="H8" s="3"/>
      <c r="I8" s="3"/>
      <c r="J8" s="3"/>
      <c r="K8" s="3"/>
      <c r="L8" s="3"/>
      <c r="M8" s="6">
        <v>0</v>
      </c>
    </row>
    <row r="9" spans="1:13" ht="15">
      <c r="A9" s="130" t="s">
        <v>227</v>
      </c>
      <c r="B9" s="3" t="s">
        <v>222</v>
      </c>
      <c r="C9" s="3"/>
      <c r="D9" s="3"/>
      <c r="E9" s="3"/>
      <c r="F9" s="3"/>
      <c r="G9" s="3"/>
      <c r="H9" s="3"/>
      <c r="I9" s="3"/>
      <c r="J9" s="3"/>
      <c r="K9" s="3"/>
      <c r="L9" s="3"/>
      <c r="M9" s="6">
        <v>0</v>
      </c>
    </row>
    <row r="10" spans="1:13" ht="15">
      <c r="A10" s="130" t="s">
        <v>228</v>
      </c>
      <c r="B10" s="3" t="s">
        <v>229</v>
      </c>
      <c r="C10" s="3"/>
      <c r="D10" s="3"/>
      <c r="E10" s="3">
        <v>10</v>
      </c>
      <c r="F10" s="131">
        <v>16</v>
      </c>
      <c r="G10" s="131">
        <f>E10*F10</f>
        <v>160</v>
      </c>
      <c r="H10" s="131">
        <v>7.1</v>
      </c>
      <c r="I10" s="131">
        <v>11.6</v>
      </c>
      <c r="J10" s="131">
        <f>I10+H10</f>
        <v>18.7</v>
      </c>
      <c r="K10" s="131">
        <f>E10*J10</f>
        <v>187</v>
      </c>
      <c r="L10" s="132">
        <v>200</v>
      </c>
      <c r="M10" s="6">
        <f>G10+K10+L10</f>
        <v>547</v>
      </c>
    </row>
    <row r="11" spans="1:13" ht="15">
      <c r="A11" s="130" t="s">
        <v>230</v>
      </c>
      <c r="B11" s="3" t="s">
        <v>222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6">
        <v>0</v>
      </c>
    </row>
    <row r="12" spans="1:13" ht="15">
      <c r="A12" s="130" t="s">
        <v>231</v>
      </c>
      <c r="B12" s="3" t="s">
        <v>222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6">
        <v>0</v>
      </c>
    </row>
    <row r="13" spans="1:13" ht="15">
      <c r="A13" s="130" t="s">
        <v>232</v>
      </c>
      <c r="B13" s="3" t="s">
        <v>222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6">
        <v>0</v>
      </c>
    </row>
    <row r="14" spans="1:13" ht="15">
      <c r="A14" s="133" t="s">
        <v>233</v>
      </c>
      <c r="B14" s="3"/>
      <c r="C14" s="3">
        <v>100</v>
      </c>
      <c r="D14" s="131">
        <v>3.333</v>
      </c>
      <c r="E14" s="3"/>
      <c r="F14" s="3"/>
      <c r="G14" s="3"/>
      <c r="H14" s="3"/>
      <c r="I14" s="3"/>
      <c r="J14" s="3"/>
      <c r="K14" s="3"/>
      <c r="L14" s="3"/>
      <c r="M14" s="6">
        <v>333</v>
      </c>
    </row>
    <row r="15" spans="1:13" ht="15">
      <c r="A15" s="130" t="s">
        <v>234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6">
        <f>E23</f>
        <v>147</v>
      </c>
    </row>
    <row r="16" spans="1:13" ht="15">
      <c r="A16" s="134"/>
      <c r="B16" s="3" t="s">
        <v>235</v>
      </c>
      <c r="C16" s="3"/>
      <c r="D16" s="3"/>
      <c r="E16" s="3"/>
      <c r="F16" s="3"/>
      <c r="G16" s="3"/>
      <c r="H16" s="3"/>
      <c r="I16" s="135"/>
      <c r="J16" s="3"/>
      <c r="K16" s="3"/>
      <c r="L16" s="3"/>
      <c r="M16" s="6">
        <v>100</v>
      </c>
    </row>
    <row r="17" spans="1:13" ht="1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8"/>
      <c r="L17" s="136" t="s">
        <v>217</v>
      </c>
      <c r="M17" s="146">
        <f>SUM(M4:M16)</f>
        <v>1127</v>
      </c>
    </row>
    <row r="19" spans="1:5" ht="15">
      <c r="A19" s="137" t="s">
        <v>237</v>
      </c>
      <c r="B19" s="138"/>
      <c r="C19" s="138" t="s">
        <v>238</v>
      </c>
      <c r="D19" s="138" t="s">
        <v>239</v>
      </c>
      <c r="E19" s="138" t="s">
        <v>217</v>
      </c>
    </row>
    <row r="20" spans="1:5" ht="15">
      <c r="A20" s="141" t="s">
        <v>240</v>
      </c>
      <c r="B20" s="142"/>
      <c r="C20" s="139">
        <v>1</v>
      </c>
      <c r="D20" s="139">
        <v>57</v>
      </c>
      <c r="E20" s="139">
        <f>C20*D20</f>
        <v>57</v>
      </c>
    </row>
    <row r="21" spans="1:5" ht="15">
      <c r="A21" s="145" t="s">
        <v>241</v>
      </c>
      <c r="B21" s="140"/>
      <c r="C21" s="140">
        <v>600</v>
      </c>
      <c r="D21" s="139">
        <v>0.1</v>
      </c>
      <c r="E21" s="139">
        <f>C21*D21</f>
        <v>60</v>
      </c>
    </row>
    <row r="22" spans="1:5" ht="15">
      <c r="A22" s="143" t="s">
        <v>242</v>
      </c>
      <c r="B22" s="144"/>
      <c r="C22" s="139"/>
      <c r="D22" s="139"/>
      <c r="E22" s="139">
        <v>30</v>
      </c>
    </row>
    <row r="23" spans="1:5" ht="15">
      <c r="A23" s="139"/>
      <c r="B23" s="139"/>
      <c r="C23" s="139"/>
      <c r="D23" s="139" t="s">
        <v>217</v>
      </c>
      <c r="E23" s="139">
        <f>E20+E21+E22</f>
        <v>147</v>
      </c>
    </row>
  </sheetData>
  <sheetProtection/>
  <mergeCells count="3">
    <mergeCell ref="H2:J2"/>
    <mergeCell ref="A1:M1"/>
    <mergeCell ref="A17:K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7109375" style="0" customWidth="1"/>
    <col min="2" max="2" width="33.140625" style="0" customWidth="1"/>
    <col min="3" max="3" width="10.00390625" style="24" customWidth="1"/>
  </cols>
  <sheetData>
    <row r="1" spans="1:7" ht="15">
      <c r="A1" t="s">
        <v>299</v>
      </c>
      <c r="C1" s="24" t="s">
        <v>302</v>
      </c>
      <c r="F1" t="s">
        <v>313</v>
      </c>
      <c r="G1" t="s">
        <v>314</v>
      </c>
    </row>
    <row r="2" spans="1:7" ht="15">
      <c r="A2" t="s">
        <v>300</v>
      </c>
      <c r="B2" t="s">
        <v>301</v>
      </c>
      <c r="C2" s="24">
        <v>2500</v>
      </c>
      <c r="D2" t="s">
        <v>312</v>
      </c>
      <c r="G2" s="24">
        <f>C2</f>
        <v>2500</v>
      </c>
    </row>
    <row r="3" spans="1:7" ht="15">
      <c r="A3" t="s">
        <v>303</v>
      </c>
      <c r="B3" t="s">
        <v>304</v>
      </c>
      <c r="C3" s="24">
        <v>5300</v>
      </c>
      <c r="D3" s="38" t="s">
        <v>312</v>
      </c>
      <c r="E3" s="38"/>
      <c r="G3" s="24">
        <f>C3</f>
        <v>5300</v>
      </c>
    </row>
    <row r="4" spans="1:6" ht="15">
      <c r="A4" t="s">
        <v>305</v>
      </c>
      <c r="B4" t="s">
        <v>306</v>
      </c>
      <c r="C4" s="24">
        <v>500</v>
      </c>
      <c r="D4" t="s">
        <v>311</v>
      </c>
      <c r="F4" s="24">
        <f>C4</f>
        <v>500</v>
      </c>
    </row>
    <row r="5" spans="1:7" ht="15">
      <c r="A5" t="s">
        <v>307</v>
      </c>
      <c r="B5" t="s">
        <v>308</v>
      </c>
      <c r="C5" s="24">
        <v>800</v>
      </c>
      <c r="D5" s="38" t="s">
        <v>312</v>
      </c>
      <c r="E5" s="38"/>
      <c r="G5" s="24">
        <f>C5</f>
        <v>800</v>
      </c>
    </row>
    <row r="6" spans="1:7" ht="15">
      <c r="A6" t="s">
        <v>309</v>
      </c>
      <c r="B6" t="s">
        <v>310</v>
      </c>
      <c r="C6" s="24">
        <v>8000</v>
      </c>
      <c r="D6" s="38" t="s">
        <v>312</v>
      </c>
      <c r="E6" s="38"/>
      <c r="G6" s="24">
        <f>C6</f>
        <v>8000</v>
      </c>
    </row>
    <row r="7" spans="3:7" ht="15">
      <c r="C7" s="24">
        <f>SUM(C2:C6)</f>
        <v>17100</v>
      </c>
      <c r="F7" s="24">
        <f>SUM(F2:F6)</f>
        <v>500</v>
      </c>
      <c r="G7" s="24">
        <f>SUM(G2:G6)</f>
        <v>16600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22" sqref="D22:E22"/>
    </sheetView>
  </sheetViews>
  <sheetFormatPr defaultColWidth="9.140625" defaultRowHeight="15"/>
  <cols>
    <col min="1" max="1" width="32.7109375" style="0" customWidth="1"/>
    <col min="2" max="2" width="10.28125" style="0" customWidth="1"/>
    <col min="3" max="3" width="10.00390625" style="0" customWidth="1"/>
    <col min="4" max="4" width="10.28125" style="0" customWidth="1"/>
    <col min="5" max="5" width="9.7109375" style="24" customWidth="1"/>
    <col min="6" max="6" width="9.8515625" style="24" bestFit="1" customWidth="1"/>
    <col min="7" max="7" width="10.57421875" style="24" customWidth="1"/>
    <col min="8" max="8" width="3.57421875" style="0" customWidth="1"/>
    <col min="10" max="11" width="9.28125" style="24" customWidth="1"/>
    <col min="12" max="12" width="8.8515625" style="24" customWidth="1"/>
  </cols>
  <sheetData>
    <row r="1" spans="1:9" ht="16.5" thickBot="1">
      <c r="A1" s="166" t="s">
        <v>128</v>
      </c>
      <c r="B1" s="167"/>
      <c r="C1" s="167"/>
      <c r="D1" s="167"/>
      <c r="E1" s="73" t="s">
        <v>87</v>
      </c>
      <c r="F1" s="74">
        <v>1.5</v>
      </c>
      <c r="H1" s="38"/>
      <c r="I1" s="38"/>
    </row>
    <row r="2" spans="1:12" ht="48.75" thickBot="1">
      <c r="A2" s="62" t="s">
        <v>78</v>
      </c>
      <c r="B2" s="63" t="s">
        <v>79</v>
      </c>
      <c r="C2" s="64" t="s">
        <v>80</v>
      </c>
      <c r="D2" s="65" t="s">
        <v>81</v>
      </c>
      <c r="E2" s="71" t="s">
        <v>134</v>
      </c>
      <c r="F2" s="72" t="s">
        <v>135</v>
      </c>
      <c r="G2" s="37" t="s">
        <v>136</v>
      </c>
      <c r="H2" s="38"/>
      <c r="I2" s="78" t="s">
        <v>141</v>
      </c>
      <c r="J2" s="76" t="s">
        <v>137</v>
      </c>
      <c r="K2" s="77" t="s">
        <v>139</v>
      </c>
      <c r="L2" s="75" t="s">
        <v>138</v>
      </c>
    </row>
    <row r="3" spans="1:12" ht="16.5" thickBot="1">
      <c r="A3" s="39" t="s">
        <v>115</v>
      </c>
      <c r="B3" s="55">
        <v>13433</v>
      </c>
      <c r="C3" s="40">
        <v>5.3</v>
      </c>
      <c r="D3" s="66">
        <f>B3*C3</f>
        <v>71194.9</v>
      </c>
      <c r="E3" s="25">
        <v>3.8</v>
      </c>
      <c r="F3" s="25">
        <f>B3*E3</f>
        <v>51045.399999999994</v>
      </c>
      <c r="G3" s="25">
        <f>B3*$F$1</f>
        <v>20149.5</v>
      </c>
      <c r="H3" s="38"/>
      <c r="I3" s="3">
        <v>54</v>
      </c>
      <c r="J3" s="25">
        <v>25837.5</v>
      </c>
      <c r="K3" s="25">
        <f>L3/1.5</f>
        <v>17225</v>
      </c>
      <c r="L3" s="25">
        <v>25837.5</v>
      </c>
    </row>
    <row r="4" spans="1:12" ht="16.5" thickBot="1">
      <c r="A4" s="41" t="s">
        <v>116</v>
      </c>
      <c r="B4" s="56">
        <v>1331</v>
      </c>
      <c r="C4" s="42">
        <v>2.9</v>
      </c>
      <c r="D4" s="66">
        <f aca="true" t="shared" si="0" ref="D4:D9">B4*C4</f>
        <v>3859.9</v>
      </c>
      <c r="E4" s="25">
        <v>1.4</v>
      </c>
      <c r="F4" s="25">
        <f aca="true" t="shared" si="1" ref="F4:F9">B4*E4</f>
        <v>1863.3999999999999</v>
      </c>
      <c r="G4" s="25">
        <f>B4*$F$1</f>
        <v>1996.5</v>
      </c>
      <c r="H4" s="38"/>
      <c r="I4" s="3">
        <v>55</v>
      </c>
      <c r="J4" s="25">
        <v>2406.49</v>
      </c>
      <c r="K4" s="25">
        <f aca="true" t="shared" si="2" ref="K4:K9">L4/1.5</f>
        <v>1748</v>
      </c>
      <c r="L4" s="25">
        <v>2622</v>
      </c>
    </row>
    <row r="5" spans="1:12" ht="32.25" thickBot="1">
      <c r="A5" s="41" t="s">
        <v>117</v>
      </c>
      <c r="B5" s="56">
        <v>1174</v>
      </c>
      <c r="C5" s="42">
        <v>3.7</v>
      </c>
      <c r="D5" s="66">
        <f t="shared" si="0"/>
        <v>4343.8</v>
      </c>
      <c r="E5" s="25">
        <v>2.2</v>
      </c>
      <c r="F5" s="25">
        <f t="shared" si="1"/>
        <v>2582.8</v>
      </c>
      <c r="G5" s="25">
        <f>B5*$F$1</f>
        <v>1761</v>
      </c>
      <c r="H5" s="38"/>
      <c r="I5" s="3">
        <v>56</v>
      </c>
      <c r="J5" s="25">
        <v>1013.19</v>
      </c>
      <c r="K5" s="25">
        <f t="shared" si="2"/>
        <v>811</v>
      </c>
      <c r="L5" s="25">
        <v>1216.5</v>
      </c>
    </row>
    <row r="6" spans="1:12" ht="16.5" thickBot="1">
      <c r="A6" s="41" t="s">
        <v>118</v>
      </c>
      <c r="B6" s="55">
        <v>3529</v>
      </c>
      <c r="C6" s="42">
        <v>3.7</v>
      </c>
      <c r="D6" s="66">
        <f t="shared" si="0"/>
        <v>13057.300000000001</v>
      </c>
      <c r="E6" s="25">
        <v>2.2</v>
      </c>
      <c r="F6" s="25">
        <f t="shared" si="1"/>
        <v>7763.8</v>
      </c>
      <c r="G6" s="25">
        <f>B6*$F$1</f>
        <v>5293.5</v>
      </c>
      <c r="H6" s="38"/>
      <c r="I6" s="3">
        <v>57</v>
      </c>
      <c r="J6" s="25">
        <v>638.46</v>
      </c>
      <c r="K6" s="25">
        <f t="shared" si="2"/>
        <v>567</v>
      </c>
      <c r="L6" s="25">
        <v>850.5</v>
      </c>
    </row>
    <row r="7" spans="1:12" ht="32.25" thickBot="1">
      <c r="A7" s="41" t="s">
        <v>119</v>
      </c>
      <c r="B7" s="56">
        <v>1861</v>
      </c>
      <c r="C7" s="42">
        <v>2.9</v>
      </c>
      <c r="D7" s="66">
        <f t="shared" si="0"/>
        <v>5396.9</v>
      </c>
      <c r="E7" s="25">
        <v>1.4</v>
      </c>
      <c r="F7" s="25">
        <f t="shared" si="1"/>
        <v>2605.3999999999996</v>
      </c>
      <c r="G7" s="25">
        <f>B7*$F$1</f>
        <v>2791.5</v>
      </c>
      <c r="H7" s="38"/>
      <c r="I7" s="14">
        <v>58</v>
      </c>
      <c r="J7" s="25">
        <v>217.32</v>
      </c>
      <c r="K7" s="25">
        <f t="shared" si="2"/>
        <v>193</v>
      </c>
      <c r="L7" s="25">
        <v>289.5</v>
      </c>
    </row>
    <row r="8" spans="1:12" ht="16.5" thickBot="1">
      <c r="A8" s="41" t="s">
        <v>120</v>
      </c>
      <c r="B8" s="56">
        <v>729</v>
      </c>
      <c r="C8" s="42">
        <v>2.9</v>
      </c>
      <c r="D8" s="66">
        <f t="shared" si="0"/>
        <v>2114.1</v>
      </c>
      <c r="E8" s="25">
        <v>1.4</v>
      </c>
      <c r="F8" s="25">
        <f t="shared" si="1"/>
        <v>1020.5999999999999</v>
      </c>
      <c r="G8" s="25">
        <f>B8*$F$1</f>
        <v>1093.5</v>
      </c>
      <c r="H8" s="38"/>
      <c r="I8" s="14">
        <v>59</v>
      </c>
      <c r="J8" s="25">
        <v>138.81</v>
      </c>
      <c r="K8" s="25">
        <f t="shared" si="2"/>
        <v>139</v>
      </c>
      <c r="L8" s="25">
        <v>208.5</v>
      </c>
    </row>
    <row r="9" spans="1:12" ht="16.5" thickBot="1">
      <c r="A9" s="43" t="s">
        <v>82</v>
      </c>
      <c r="B9" s="57">
        <v>12</v>
      </c>
      <c r="C9" s="44">
        <v>0</v>
      </c>
      <c r="D9" s="66">
        <f t="shared" si="0"/>
        <v>0</v>
      </c>
      <c r="E9" s="25">
        <v>0</v>
      </c>
      <c r="F9" s="25">
        <f t="shared" si="1"/>
        <v>0</v>
      </c>
      <c r="G9" s="25">
        <v>0</v>
      </c>
      <c r="H9" s="38"/>
      <c r="I9" s="14">
        <v>60</v>
      </c>
      <c r="J9" s="25">
        <v>63.6</v>
      </c>
      <c r="K9" s="25">
        <f t="shared" si="2"/>
        <v>73</v>
      </c>
      <c r="L9" s="25">
        <v>109.5</v>
      </c>
    </row>
    <row r="10" spans="1:12" ht="16.5" thickBot="1">
      <c r="A10" s="45" t="s">
        <v>83</v>
      </c>
      <c r="B10" s="46">
        <v>22069</v>
      </c>
      <c r="C10" s="47"/>
      <c r="D10" s="67">
        <f>SUM(D3:D9)</f>
        <v>99966.9</v>
      </c>
      <c r="E10" s="25"/>
      <c r="F10" s="25">
        <f>SUM(F3:F9)</f>
        <v>66881.40000000001</v>
      </c>
      <c r="G10" s="70">
        <f>SUM(G3:G9)</f>
        <v>33085.5</v>
      </c>
      <c r="H10" s="24"/>
      <c r="I10" s="14">
        <v>61</v>
      </c>
      <c r="J10" s="25">
        <v>8.98</v>
      </c>
      <c r="K10" s="25">
        <f>L10/1.5</f>
        <v>12</v>
      </c>
      <c r="L10" s="25">
        <v>18</v>
      </c>
    </row>
    <row r="11" spans="1:12" ht="16.5" thickBot="1">
      <c r="A11" s="48" t="s">
        <v>84</v>
      </c>
      <c r="B11" s="49">
        <v>15</v>
      </c>
      <c r="C11" s="50">
        <v>7</v>
      </c>
      <c r="D11" s="68">
        <v>105</v>
      </c>
      <c r="E11" s="25"/>
      <c r="F11" s="25">
        <f>D11</f>
        <v>105</v>
      </c>
      <c r="G11" s="25"/>
      <c r="H11" s="38"/>
      <c r="I11" s="3"/>
      <c r="J11" s="70">
        <f>SUM(J3:J10)</f>
        <v>30324.349999999995</v>
      </c>
      <c r="K11" s="70">
        <f>SUM(K3:K10)</f>
        <v>20768</v>
      </c>
      <c r="L11" s="70">
        <f>SUM(L3:L10)</f>
        <v>31152</v>
      </c>
    </row>
    <row r="12" spans="1:9" ht="16.5" thickBot="1">
      <c r="A12" s="51" t="s">
        <v>85</v>
      </c>
      <c r="B12" s="52">
        <v>22084</v>
      </c>
      <c r="C12" s="53"/>
      <c r="D12" s="69">
        <f>D10+D11</f>
        <v>100071.9</v>
      </c>
      <c r="E12" s="25"/>
      <c r="F12" s="70">
        <f>F10+F11</f>
        <v>66986.40000000001</v>
      </c>
      <c r="G12" s="25"/>
      <c r="H12" s="38"/>
      <c r="I12" s="38"/>
    </row>
    <row r="13" spans="1:9" ht="15.75">
      <c r="A13" s="38"/>
      <c r="B13" s="38"/>
      <c r="C13" s="38"/>
      <c r="D13" s="38"/>
      <c r="G13" s="70">
        <f>G10+F12</f>
        <v>100071.90000000001</v>
      </c>
      <c r="H13" s="55"/>
      <c r="I13" s="54"/>
    </row>
    <row r="14" spans="2:6" ht="15">
      <c r="B14" s="79" t="s">
        <v>140</v>
      </c>
      <c r="C14" s="79"/>
      <c r="D14" s="79">
        <v>100526.11</v>
      </c>
      <c r="E14" s="24">
        <v>-364.21</v>
      </c>
      <c r="F14" s="24">
        <f>D14+E14</f>
        <v>100161.9</v>
      </c>
    </row>
    <row r="15" spans="1:9" ht="15">
      <c r="A15" s="3" t="s">
        <v>142</v>
      </c>
      <c r="B15" s="3"/>
      <c r="C15" s="25"/>
      <c r="D15" s="25"/>
      <c r="E15" s="25"/>
      <c r="F15" s="25"/>
      <c r="G15" s="3"/>
      <c r="I15" s="24"/>
    </row>
    <row r="17" spans="1:5" ht="15">
      <c r="A17" s="168" t="s">
        <v>144</v>
      </c>
      <c r="B17" s="168"/>
      <c r="C17" s="168"/>
      <c r="D17" s="168"/>
      <c r="E17" s="168"/>
    </row>
    <row r="18" spans="1:5" ht="15">
      <c r="A18" s="81" t="s">
        <v>145</v>
      </c>
      <c r="B18" s="81" t="s">
        <v>146</v>
      </c>
      <c r="C18" s="81"/>
      <c r="D18" s="82" t="s">
        <v>150</v>
      </c>
      <c r="E18" s="25" t="s">
        <v>87</v>
      </c>
    </row>
    <row r="19" spans="1:5" ht="15.75">
      <c r="A19" s="83" t="s">
        <v>147</v>
      </c>
      <c r="B19" s="84">
        <v>12800</v>
      </c>
      <c r="C19" s="85">
        <v>3.8</v>
      </c>
      <c r="D19" s="86">
        <f>B19*C19</f>
        <v>48640</v>
      </c>
      <c r="E19" s="25">
        <f>B19*1.5</f>
        <v>19200</v>
      </c>
    </row>
    <row r="20" spans="1:5" ht="15.75">
      <c r="A20" s="83" t="s">
        <v>148</v>
      </c>
      <c r="B20" s="84">
        <v>3800</v>
      </c>
      <c r="C20" s="85">
        <v>1.4</v>
      </c>
      <c r="D20" s="86">
        <f>B20*C20</f>
        <v>5320</v>
      </c>
      <c r="E20" s="25">
        <f>B20*1.5</f>
        <v>5700</v>
      </c>
    </row>
    <row r="21" spans="1:5" ht="15.75">
      <c r="A21" s="87" t="s">
        <v>149</v>
      </c>
      <c r="B21" s="84">
        <v>4541</v>
      </c>
      <c r="C21" s="85">
        <v>2.2</v>
      </c>
      <c r="D21" s="86">
        <f>B21*C21</f>
        <v>9990.2</v>
      </c>
      <c r="E21" s="25">
        <f>B21*1.5</f>
        <v>6811.5</v>
      </c>
    </row>
    <row r="22" spans="1:5" ht="15.75">
      <c r="A22" s="88" t="s">
        <v>86</v>
      </c>
      <c r="B22" s="89"/>
      <c r="C22" s="90"/>
      <c r="D22" s="80">
        <f>SUM(D19:D21)</f>
        <v>63950.2</v>
      </c>
      <c r="E22" s="80">
        <f>SUM(E19:E21)</f>
        <v>31711.5</v>
      </c>
    </row>
  </sheetData>
  <sheetProtection/>
  <mergeCells count="2">
    <mergeCell ref="A1:D1"/>
    <mergeCell ref="A17:E1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57421875" style="2" customWidth="1"/>
    <col min="3" max="3" width="10.8515625" style="2" customWidth="1"/>
    <col min="4" max="4" width="9.28125" style="24" customWidth="1"/>
    <col min="8" max="8" width="8.8515625" style="0" customWidth="1"/>
  </cols>
  <sheetData>
    <row r="1" spans="1:9" ht="15">
      <c r="A1" s="169" t="s">
        <v>132</v>
      </c>
      <c r="B1" s="169"/>
      <c r="C1" s="169"/>
      <c r="D1" s="169"/>
      <c r="I1" s="159">
        <v>0.3</v>
      </c>
    </row>
    <row r="2" spans="1:11" ht="15">
      <c r="A2" s="26" t="s">
        <v>88</v>
      </c>
      <c r="B2" s="27" t="s">
        <v>129</v>
      </c>
      <c r="C2" s="60" t="s">
        <v>130</v>
      </c>
      <c r="D2" s="58" t="s">
        <v>131</v>
      </c>
      <c r="G2" s="158" t="s">
        <v>88</v>
      </c>
      <c r="H2" s="60" t="s">
        <v>130</v>
      </c>
      <c r="I2" s="58" t="s">
        <v>131</v>
      </c>
      <c r="J2" s="3" t="s">
        <v>297</v>
      </c>
      <c r="K2" s="3" t="s">
        <v>298</v>
      </c>
    </row>
    <row r="3" spans="1:11" ht="15">
      <c r="A3" s="3" t="s">
        <v>89</v>
      </c>
      <c r="B3" s="4">
        <v>46000</v>
      </c>
      <c r="C3" s="61">
        <f>B3*75%</f>
        <v>34500</v>
      </c>
      <c r="D3" s="25">
        <f>C3/12</f>
        <v>2875</v>
      </c>
      <c r="G3" s="3" t="s">
        <v>89</v>
      </c>
      <c r="H3" s="4">
        <f>C3</f>
        <v>34500</v>
      </c>
      <c r="I3" s="25">
        <f>D3</f>
        <v>2875</v>
      </c>
      <c r="J3" s="25">
        <f>I3*30%</f>
        <v>862.5</v>
      </c>
      <c r="K3" s="25">
        <f>I3*30%</f>
        <v>862.5</v>
      </c>
    </row>
    <row r="4" spans="1:11" ht="15">
      <c r="A4" s="3" t="s">
        <v>90</v>
      </c>
      <c r="B4" s="4">
        <v>51000</v>
      </c>
      <c r="C4" s="61">
        <f>B4*75%</f>
        <v>38250</v>
      </c>
      <c r="D4" s="25">
        <f>C4/12</f>
        <v>3187.5</v>
      </c>
      <c r="G4" s="3" t="s">
        <v>90</v>
      </c>
      <c r="H4" s="4">
        <f>C4</f>
        <v>38250</v>
      </c>
      <c r="I4" s="25">
        <f>D4</f>
        <v>3187.5</v>
      </c>
      <c r="J4" s="25">
        <f>I4*30%</f>
        <v>956.25</v>
      </c>
      <c r="K4" s="25">
        <f>I4*30%</f>
        <v>956.25</v>
      </c>
    </row>
    <row r="5" spans="1:11" ht="15">
      <c r="A5" s="3" t="s">
        <v>91</v>
      </c>
      <c r="B5" s="4">
        <v>82000</v>
      </c>
      <c r="C5" s="61">
        <f>B5*75%</f>
        <v>61500</v>
      </c>
      <c r="D5" s="25">
        <f>C5/12</f>
        <v>5125</v>
      </c>
      <c r="G5" s="3" t="s">
        <v>91</v>
      </c>
      <c r="H5" s="4">
        <f>C5</f>
        <v>61500</v>
      </c>
      <c r="I5" s="25">
        <f>D5</f>
        <v>5125</v>
      </c>
      <c r="J5" s="25">
        <f>I5*30%</f>
        <v>1537.5</v>
      </c>
      <c r="K5" s="25">
        <f>I5*30%</f>
        <v>1537.5</v>
      </c>
    </row>
    <row r="6" spans="1:11" ht="15">
      <c r="A6" s="3" t="s">
        <v>93</v>
      </c>
      <c r="B6" s="4">
        <v>28000</v>
      </c>
      <c r="C6" s="61">
        <f>B6*60%</f>
        <v>16800</v>
      </c>
      <c r="D6" s="25">
        <f>C6/12</f>
        <v>1400</v>
      </c>
      <c r="G6" s="3" t="s">
        <v>93</v>
      </c>
      <c r="H6" s="4">
        <f>C6</f>
        <v>16800</v>
      </c>
      <c r="I6" s="25">
        <f>D6</f>
        <v>1400</v>
      </c>
      <c r="J6" s="25">
        <f>I6*30%</f>
        <v>420</v>
      </c>
      <c r="K6" s="25">
        <f>I6*30%</f>
        <v>420</v>
      </c>
    </row>
    <row r="7" spans="1:11" ht="15">
      <c r="A7" s="3" t="s">
        <v>92</v>
      </c>
      <c r="B7" s="4">
        <v>65000</v>
      </c>
      <c r="C7" s="61">
        <v>65000</v>
      </c>
      <c r="D7" s="25">
        <f>C7/12</f>
        <v>5416.666666666667</v>
      </c>
      <c r="G7" s="3" t="s">
        <v>92</v>
      </c>
      <c r="H7" s="4">
        <f>C7</f>
        <v>65000</v>
      </c>
      <c r="I7" s="25">
        <f>D7</f>
        <v>5416.666666666667</v>
      </c>
      <c r="J7" s="25">
        <f>I7*30%</f>
        <v>1625</v>
      </c>
      <c r="K7" s="25">
        <f>I7*30%</f>
        <v>1625</v>
      </c>
    </row>
    <row r="8" spans="2:8" ht="15">
      <c r="B8" s="4">
        <f>SUM(B3:B7)</f>
        <v>272000</v>
      </c>
      <c r="C8" s="61">
        <f>SUM(C3:C7)</f>
        <v>216050</v>
      </c>
      <c r="D8" s="59"/>
      <c r="E8" s="9">
        <f>C8*40%</f>
        <v>86420</v>
      </c>
      <c r="H8" s="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1.28125" style="0" customWidth="1"/>
    <col min="2" max="2" width="10.28125" style="0" bestFit="1" customWidth="1"/>
    <col min="3" max="3" width="8.00390625" style="0" customWidth="1"/>
  </cols>
  <sheetData>
    <row r="1" spans="1:2" ht="15">
      <c r="A1" s="3" t="s">
        <v>104</v>
      </c>
      <c r="B1" s="34" t="s">
        <v>133</v>
      </c>
    </row>
    <row r="2" spans="1:2" ht="15">
      <c r="A2" s="3" t="s">
        <v>121</v>
      </c>
      <c r="B2" s="4">
        <f>PT!B16</f>
        <v>3220</v>
      </c>
    </row>
    <row r="3" spans="1:2" ht="15">
      <c r="A3" s="3" t="s">
        <v>122</v>
      </c>
      <c r="B3" s="4">
        <f>ostatné!C8</f>
        <v>2000</v>
      </c>
    </row>
    <row r="4" spans="1:2" ht="15">
      <c r="A4" s="3" t="s">
        <v>123</v>
      </c>
      <c r="B4" s="4">
        <f>'CT'!B5</f>
        <v>3000</v>
      </c>
    </row>
    <row r="5" spans="1:2" ht="15">
      <c r="A5" s="3" t="s">
        <v>124</v>
      </c>
      <c r="B5" s="4">
        <f>VHT!B14</f>
        <v>10755</v>
      </c>
    </row>
    <row r="6" spans="1:2" ht="15">
      <c r="A6" s="3" t="s">
        <v>125</v>
      </c>
      <c r="B6" s="4">
        <f>VT!B9</f>
        <v>3400</v>
      </c>
    </row>
    <row r="7" spans="1:2" ht="15">
      <c r="A7" s="3" t="s">
        <v>126</v>
      </c>
      <c r="B7" s="4">
        <v>0</v>
      </c>
    </row>
    <row r="8" spans="1:2" s="38" customFormat="1" ht="15">
      <c r="A8" s="3" t="s">
        <v>209</v>
      </c>
      <c r="B8" s="4">
        <f>ostatné!C2</f>
        <v>500</v>
      </c>
    </row>
    <row r="9" spans="1:2" ht="15">
      <c r="A9" s="3" t="s">
        <v>86</v>
      </c>
      <c r="B9" s="7">
        <f>SUM(B2:B8)</f>
        <v>22875</v>
      </c>
    </row>
    <row r="12" spans="1:5" ht="15">
      <c r="A12" s="3" t="s">
        <v>143</v>
      </c>
      <c r="B12" s="31" t="s">
        <v>108</v>
      </c>
      <c r="C12" s="29" t="s">
        <v>109</v>
      </c>
      <c r="D12" s="3" t="s">
        <v>110</v>
      </c>
      <c r="E12" s="32" t="s">
        <v>111</v>
      </c>
    </row>
    <row r="13" spans="1:5" ht="15">
      <c r="A13" s="3" t="s">
        <v>105</v>
      </c>
      <c r="B13" s="30">
        <v>63</v>
      </c>
      <c r="C13" s="30">
        <f>B13/1.2</f>
        <v>52.5</v>
      </c>
      <c r="D13" s="30">
        <f>C13*1.15</f>
        <v>60.37499999999999</v>
      </c>
      <c r="E13" s="33">
        <f>D13*12</f>
        <v>724.4999999999999</v>
      </c>
    </row>
    <row r="14" spans="1:5" ht="15">
      <c r="A14" s="3" t="s">
        <v>106</v>
      </c>
      <c r="B14" s="30">
        <v>123</v>
      </c>
      <c r="C14" s="30">
        <f>B14/1.2</f>
        <v>102.5</v>
      </c>
      <c r="D14" s="30">
        <f>C14*1.15</f>
        <v>117.87499999999999</v>
      </c>
      <c r="E14" s="33">
        <f>D14*12</f>
        <v>1414.4999999999998</v>
      </c>
    </row>
    <row r="15" spans="1:5" ht="15">
      <c r="A15" s="3" t="s">
        <v>107</v>
      </c>
      <c r="B15" s="30">
        <v>25</v>
      </c>
      <c r="C15" s="30">
        <f>B15/1.2</f>
        <v>20.833333333333336</v>
      </c>
      <c r="D15" s="30">
        <f>C15*1.15</f>
        <v>23.958333333333336</v>
      </c>
      <c r="E15" s="33">
        <f>D15*12</f>
        <v>287.5</v>
      </c>
    </row>
    <row r="16" ht="15">
      <c r="E16" s="33">
        <f>SUM(E13:E15)</f>
        <v>2426.4999999999995</v>
      </c>
    </row>
    <row r="18" spans="1:2" ht="15">
      <c r="A18" s="3" t="s">
        <v>112</v>
      </c>
      <c r="B18" s="34" t="s">
        <v>133</v>
      </c>
    </row>
    <row r="19" spans="1:2" ht="15">
      <c r="A19" s="3" t="s">
        <v>93</v>
      </c>
      <c r="B19" s="30">
        <v>1500</v>
      </c>
    </row>
    <row r="20" spans="1:2" ht="15">
      <c r="A20" s="3" t="s">
        <v>91</v>
      </c>
      <c r="B20" s="30">
        <v>1500</v>
      </c>
    </row>
    <row r="21" spans="1:2" ht="15">
      <c r="A21" s="3" t="s">
        <v>296</v>
      </c>
      <c r="B21" s="30">
        <v>1250</v>
      </c>
    </row>
    <row r="22" spans="1:2" ht="15">
      <c r="A22" s="3" t="s">
        <v>86</v>
      </c>
      <c r="B22" s="30">
        <f>SUM(B19:B21)</f>
        <v>4250</v>
      </c>
    </row>
    <row r="24" spans="1:2" ht="15">
      <c r="A24" s="3" t="s">
        <v>113</v>
      </c>
      <c r="B24" s="34" t="s">
        <v>133</v>
      </c>
    </row>
    <row r="25" spans="1:2" ht="15">
      <c r="A25" s="3" t="s">
        <v>93</v>
      </c>
      <c r="B25" s="35">
        <v>2918.48</v>
      </c>
    </row>
    <row r="26" spans="1:2" ht="15">
      <c r="A26" s="3" t="s">
        <v>114</v>
      </c>
      <c r="B26" s="35">
        <v>8764.68</v>
      </c>
    </row>
    <row r="27" ht="15">
      <c r="B27" s="36">
        <f>SUM(B25:B26)</f>
        <v>11683.16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0.8515625" style="0" customWidth="1"/>
    <col min="2" max="2" width="8.8515625" style="2" customWidth="1"/>
  </cols>
  <sheetData>
    <row r="1" spans="1:2" ht="15">
      <c r="A1" s="170" t="s">
        <v>164</v>
      </c>
      <c r="B1" s="170"/>
    </row>
    <row r="2" spans="1:2" s="38" customFormat="1" ht="15">
      <c r="A2" s="91" t="s">
        <v>165</v>
      </c>
      <c r="B2" s="27" t="s">
        <v>81</v>
      </c>
    </row>
    <row r="3" spans="1:2" ht="15">
      <c r="A3" s="3" t="s">
        <v>21</v>
      </c>
      <c r="B3" s="4">
        <v>800</v>
      </c>
    </row>
    <row r="4" spans="1:2" ht="15">
      <c r="A4" s="3" t="s">
        <v>151</v>
      </c>
      <c r="B4" s="4">
        <v>3500</v>
      </c>
    </row>
    <row r="5" spans="1:2" ht="15">
      <c r="A5" s="94" t="s">
        <v>166</v>
      </c>
      <c r="B5" s="4">
        <v>700</v>
      </c>
    </row>
    <row r="6" spans="1:2" ht="15">
      <c r="A6" s="3" t="s">
        <v>127</v>
      </c>
      <c r="B6" s="4">
        <v>600</v>
      </c>
    </row>
    <row r="7" spans="1:2" ht="15">
      <c r="A7" s="3" t="s">
        <v>159</v>
      </c>
      <c r="B7" s="4">
        <v>400</v>
      </c>
    </row>
    <row r="8" spans="1:2" s="38" customFormat="1" ht="15">
      <c r="A8" s="95" t="s">
        <v>161</v>
      </c>
      <c r="B8" s="4">
        <v>400</v>
      </c>
    </row>
    <row r="9" spans="1:2" ht="15">
      <c r="A9" s="28" t="s">
        <v>160</v>
      </c>
      <c r="B9" s="4">
        <v>500</v>
      </c>
    </row>
    <row r="10" spans="1:2" ht="15">
      <c r="A10" s="3" t="s">
        <v>158</v>
      </c>
      <c r="B10" s="4">
        <v>300</v>
      </c>
    </row>
    <row r="11" spans="1:2" s="38" customFormat="1" ht="15">
      <c r="A11" s="103"/>
      <c r="B11" s="7">
        <f>SUM(B3:B10)</f>
        <v>7200</v>
      </c>
    </row>
    <row r="13" spans="1:2" ht="15">
      <c r="A13" s="96" t="s">
        <v>184</v>
      </c>
      <c r="B13" s="4"/>
    </row>
    <row r="14" spans="1:2" ht="15">
      <c r="A14" s="3" t="s">
        <v>185</v>
      </c>
      <c r="B14" s="4">
        <v>2920</v>
      </c>
    </row>
    <row r="15" spans="1:5" ht="15">
      <c r="A15" s="3" t="s">
        <v>186</v>
      </c>
      <c r="B15" s="4">
        <v>300</v>
      </c>
      <c r="C15" s="38"/>
      <c r="D15" s="38"/>
      <c r="E15" s="38"/>
    </row>
    <row r="16" ht="15">
      <c r="B16" s="7">
        <f>SUM(B14:B15)</f>
        <v>3220</v>
      </c>
    </row>
    <row r="18" spans="1:2" ht="15">
      <c r="A18" s="96" t="s">
        <v>187</v>
      </c>
      <c r="B18" s="7">
        <v>700</v>
      </c>
    </row>
    <row r="20" spans="1:2" ht="15">
      <c r="A20" s="9" t="s">
        <v>183</v>
      </c>
      <c r="B20" s="7">
        <f>B11+B16+B18</f>
        <v>11120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F17" sqref="F17"/>
    </sheetView>
  </sheetViews>
  <sheetFormatPr defaultColWidth="8.8515625" defaultRowHeight="15"/>
  <cols>
    <col min="1" max="1" width="70.28125" style="38" customWidth="1"/>
    <col min="2" max="2" width="8.8515625" style="2" customWidth="1"/>
    <col min="3" max="16384" width="8.8515625" style="38" customWidth="1"/>
  </cols>
  <sheetData>
    <row r="1" spans="1:2" ht="15">
      <c r="A1" s="164" t="s">
        <v>167</v>
      </c>
      <c r="B1" s="164"/>
    </row>
    <row r="2" spans="1:2" ht="15">
      <c r="A2" s="98" t="s">
        <v>168</v>
      </c>
      <c r="B2" s="27" t="s">
        <v>81</v>
      </c>
    </row>
    <row r="3" spans="1:2" ht="15.75">
      <c r="A3" s="99" t="s">
        <v>169</v>
      </c>
      <c r="B3" s="4"/>
    </row>
    <row r="4" spans="1:2" ht="15.75">
      <c r="A4" s="99" t="s">
        <v>170</v>
      </c>
      <c r="B4" s="4">
        <v>1750</v>
      </c>
    </row>
    <row r="5" spans="1:2" ht="15.75">
      <c r="A5" s="99" t="s">
        <v>171</v>
      </c>
      <c r="B5" s="4">
        <v>2550</v>
      </c>
    </row>
    <row r="6" spans="1:2" ht="15.75">
      <c r="A6" s="99" t="s">
        <v>172</v>
      </c>
      <c r="B6" s="4">
        <v>1200</v>
      </c>
    </row>
    <row r="7" spans="1:2" ht="15.75">
      <c r="A7" s="99" t="s">
        <v>173</v>
      </c>
      <c r="B7" s="4"/>
    </row>
    <row r="8" spans="1:2" ht="15.75">
      <c r="A8" s="99" t="s">
        <v>174</v>
      </c>
      <c r="B8" s="4"/>
    </row>
    <row r="9" spans="1:2" ht="15.75">
      <c r="A9" s="99" t="s">
        <v>175</v>
      </c>
      <c r="B9" s="4"/>
    </row>
    <row r="10" spans="1:2" ht="15.75">
      <c r="A10" s="99" t="s">
        <v>176</v>
      </c>
      <c r="B10" s="4"/>
    </row>
    <row r="11" spans="1:2" ht="15.75">
      <c r="A11" s="99" t="s">
        <v>177</v>
      </c>
      <c r="B11" s="4">
        <v>4505</v>
      </c>
    </row>
    <row r="12" spans="1:2" ht="15.75">
      <c r="A12" s="99" t="s">
        <v>178</v>
      </c>
      <c r="B12" s="4">
        <v>750</v>
      </c>
    </row>
    <row r="13" spans="1:2" ht="15.75">
      <c r="A13" s="99" t="s">
        <v>179</v>
      </c>
      <c r="B13" s="4"/>
    </row>
    <row r="14" spans="1:2" ht="15">
      <c r="A14" s="3" t="s">
        <v>86</v>
      </c>
      <c r="B14" s="7">
        <f>SUM(B4:B13)</f>
        <v>10755</v>
      </c>
    </row>
    <row r="17" spans="1:2" ht="15.75">
      <c r="A17" s="100" t="s">
        <v>180</v>
      </c>
      <c r="B17" s="91" t="s">
        <v>81</v>
      </c>
    </row>
    <row r="18" spans="1:2" ht="15.75">
      <c r="A18" s="99" t="s">
        <v>181</v>
      </c>
      <c r="B18" s="3"/>
    </row>
    <row r="19" spans="1:2" ht="15.75">
      <c r="A19" s="101" t="s">
        <v>182</v>
      </c>
      <c r="B19" s="9">
        <v>2015</v>
      </c>
    </row>
    <row r="22" spans="1:2" ht="15">
      <c r="A22" s="97" t="s">
        <v>24</v>
      </c>
      <c r="B22" s="4">
        <v>800</v>
      </c>
    </row>
    <row r="23" spans="1:2" ht="15">
      <c r="A23" s="3" t="s">
        <v>154</v>
      </c>
      <c r="B23" s="4">
        <v>700</v>
      </c>
    </row>
    <row r="24" spans="1:2" ht="15">
      <c r="A24" s="3" t="s">
        <v>94</v>
      </c>
      <c r="B24" s="4">
        <v>400</v>
      </c>
    </row>
    <row r="26" spans="1:2" ht="15">
      <c r="A26" s="9" t="s">
        <v>183</v>
      </c>
      <c r="B26" s="7">
        <f>B14+B19+B22+B23+B24</f>
        <v>14670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2.7109375" style="0" customWidth="1"/>
    <col min="2" max="2" width="12.7109375" style="0" customWidth="1"/>
  </cols>
  <sheetData>
    <row r="1" spans="1:2" ht="15.75">
      <c r="A1" s="171" t="s">
        <v>196</v>
      </c>
      <c r="B1" s="172"/>
    </row>
    <row r="2" spans="1:2" ht="15.75">
      <c r="A2" s="104" t="s">
        <v>188</v>
      </c>
      <c r="B2" s="109">
        <v>800</v>
      </c>
    </row>
    <row r="3" spans="1:2" s="38" customFormat="1" ht="15.75">
      <c r="A3" s="108"/>
      <c r="B3" s="107"/>
    </row>
    <row r="4" spans="1:2" ht="15.75">
      <c r="A4" s="104" t="s">
        <v>189</v>
      </c>
      <c r="B4" s="105">
        <v>1500</v>
      </c>
    </row>
    <row r="5" spans="1:2" ht="15.75">
      <c r="A5" s="104" t="s">
        <v>190</v>
      </c>
      <c r="B5" s="105">
        <v>1000</v>
      </c>
    </row>
    <row r="6" spans="1:2" ht="15.75">
      <c r="A6" s="104" t="s">
        <v>191</v>
      </c>
      <c r="B6" s="105">
        <v>300</v>
      </c>
    </row>
    <row r="7" spans="1:2" ht="15.75">
      <c r="A7" s="104" t="s">
        <v>192</v>
      </c>
      <c r="B7" s="105">
        <v>300</v>
      </c>
    </row>
    <row r="8" spans="1:2" ht="15.75">
      <c r="A8" s="104" t="s">
        <v>193</v>
      </c>
      <c r="B8" s="105">
        <v>300</v>
      </c>
    </row>
    <row r="9" spans="1:2" ht="15.75">
      <c r="A9" s="104" t="s">
        <v>83</v>
      </c>
      <c r="B9" s="109">
        <f>SUM(B4:B8)</f>
        <v>3400</v>
      </c>
    </row>
    <row r="10" spans="1:2" s="38" customFormat="1" ht="15.75">
      <c r="A10" s="108"/>
      <c r="B10" s="107"/>
    </row>
    <row r="11" spans="1:2" ht="15.75">
      <c r="A11" s="173" t="s">
        <v>194</v>
      </c>
      <c r="B11" s="174"/>
    </row>
    <row r="12" spans="1:2" ht="15.75">
      <c r="A12" s="104" t="s">
        <v>195</v>
      </c>
      <c r="B12" s="105">
        <v>700</v>
      </c>
    </row>
    <row r="13" spans="1:2" ht="15.75">
      <c r="A13" s="3" t="s">
        <v>157</v>
      </c>
      <c r="B13" s="105">
        <v>300</v>
      </c>
    </row>
    <row r="14" spans="1:2" s="38" customFormat="1" ht="15.75">
      <c r="A14" s="104"/>
      <c r="B14" s="109">
        <f>SUM(B12:B13)</f>
        <v>1000</v>
      </c>
    </row>
    <row r="15" spans="1:2" s="38" customFormat="1" ht="15.75">
      <c r="A15" s="108"/>
      <c r="B15" s="110"/>
    </row>
    <row r="16" spans="1:2" s="38" customFormat="1" ht="15.75">
      <c r="A16" s="104" t="s">
        <v>197</v>
      </c>
      <c r="B16" s="109">
        <v>700</v>
      </c>
    </row>
    <row r="17" spans="1:2" ht="15.75">
      <c r="A17" s="108"/>
      <c r="B17" s="107"/>
    </row>
    <row r="18" spans="1:2" ht="15.75">
      <c r="A18" s="104" t="s">
        <v>86</v>
      </c>
      <c r="B18" s="109">
        <f>B2+B9+B14+B16</f>
        <v>5900</v>
      </c>
    </row>
    <row r="19" spans="1:2" ht="15">
      <c r="A19" s="38"/>
      <c r="B19" s="24"/>
    </row>
    <row r="20" spans="1:2" ht="15">
      <c r="A20" s="106"/>
      <c r="B20" s="24"/>
    </row>
  </sheetData>
  <sheetProtection/>
  <mergeCells count="2">
    <mergeCell ref="A1:B1"/>
    <mergeCell ref="A11:B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3.140625" style="0" customWidth="1"/>
    <col min="2" max="2" width="11.7109375" style="2" customWidth="1"/>
  </cols>
  <sheetData>
    <row r="1" spans="1:2" ht="15.75">
      <c r="A1" s="171" t="s">
        <v>204</v>
      </c>
      <c r="B1" s="172"/>
    </row>
    <row r="2" spans="1:2" ht="15.75">
      <c r="A2" s="120" t="s">
        <v>188</v>
      </c>
      <c r="B2" s="122">
        <v>800</v>
      </c>
    </row>
    <row r="3" spans="1:2" ht="15">
      <c r="A3" s="121" t="s">
        <v>155</v>
      </c>
      <c r="B3" s="123">
        <v>700</v>
      </c>
    </row>
    <row r="5" spans="1:2" ht="15">
      <c r="A5" s="3" t="s">
        <v>205</v>
      </c>
      <c r="B5" s="4">
        <v>3000</v>
      </c>
    </row>
    <row r="7" spans="1:2" ht="15">
      <c r="A7" s="3" t="s">
        <v>206</v>
      </c>
      <c r="B7" s="4">
        <v>700</v>
      </c>
    </row>
    <row r="9" spans="1:2" ht="15">
      <c r="A9" s="3" t="s">
        <v>86</v>
      </c>
      <c r="B9" s="7">
        <f>B2+B3+B5+B7</f>
        <v>5200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akristofova</dc:creator>
  <cp:keywords/>
  <dc:description/>
  <cp:lastModifiedBy>User</cp:lastModifiedBy>
  <cp:lastPrinted>2021-08-16T12:50:24Z</cp:lastPrinted>
  <dcterms:created xsi:type="dcterms:W3CDTF">2018-04-19T13:27:00Z</dcterms:created>
  <dcterms:modified xsi:type="dcterms:W3CDTF">2021-09-16T14:44:15Z</dcterms:modified>
  <cp:category/>
  <cp:version/>
  <cp:contentType/>
  <cp:contentStatus/>
</cp:coreProperties>
</file>